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elta.ria.ee/dhs/webdav/a543eb3b2637ec74a806b4e915c42f907c54db59/48203180211/2550a7ff-f649-4263-85c8-8152984cf223/"/>
    </mc:Choice>
  </mc:AlternateContent>
  <xr:revisionPtr revIDLastSave="0" documentId="13_ncr:1_{85B4C932-B8F9-4668-9119-52B2A85BA73E}" xr6:coauthVersionLast="36" xr6:coauthVersionMax="36" xr10:uidLastSave="{00000000-0000-0000-0000-000000000000}"/>
  <bookViews>
    <workbookView xWindow="0" yWindow="0" windowWidth="27930" windowHeight="11520" xr2:uid="{BD55265E-7328-4F6D-85D8-FAD47CEA9A12}"/>
  </bookViews>
  <sheets>
    <sheet name="Lisa 1 RIA " sheetId="1" r:id="rId1"/>
  </sheets>
  <definedNames>
    <definedName name="_xlnm._FilterDatabase" localSheetId="0" hidden="1">'Lisa 1 RIA '!$A$14:$H$71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49" i="1" l="1"/>
  <c r="O29" i="1" l="1"/>
  <c r="O35" i="1"/>
  <c r="O38" i="1"/>
  <c r="O44" i="1"/>
  <c r="O50" i="1"/>
  <c r="L10" i="1"/>
  <c r="M10" i="1"/>
  <c r="N10" i="1"/>
  <c r="O72" i="1"/>
  <c r="J72" i="1"/>
  <c r="J71" i="1"/>
  <c r="O71" i="1" s="1"/>
  <c r="J69" i="1"/>
  <c r="O69" i="1" s="1"/>
  <c r="J68" i="1"/>
  <c r="O68" i="1" s="1"/>
  <c r="J67" i="1"/>
  <c r="O67" i="1" s="1"/>
  <c r="J66" i="1"/>
  <c r="O66" i="1" s="1"/>
  <c r="J64" i="1"/>
  <c r="O64" i="1" s="1"/>
  <c r="J63" i="1"/>
  <c r="O63" i="1" s="1"/>
  <c r="J62" i="1"/>
  <c r="J61" i="1"/>
  <c r="O61" i="1" s="1"/>
  <c r="J60" i="1"/>
  <c r="O60" i="1" s="1"/>
  <c r="J59" i="1"/>
  <c r="O59" i="1" s="1"/>
  <c r="J57" i="1"/>
  <c r="J53" i="1"/>
  <c r="O53" i="1" s="1"/>
  <c r="J52" i="1"/>
  <c r="O52" i="1" s="1"/>
  <c r="J51" i="1"/>
  <c r="O51" i="1" s="1"/>
  <c r="J48" i="1"/>
  <c r="O48" i="1" s="1"/>
  <c r="J47" i="1"/>
  <c r="O47" i="1" s="1"/>
  <c r="J46" i="1"/>
  <c r="O46" i="1" s="1"/>
  <c r="J45" i="1"/>
  <c r="O45" i="1" s="1"/>
  <c r="J43" i="1"/>
  <c r="O43" i="1" s="1"/>
  <c r="J42" i="1"/>
  <c r="O42" i="1" s="1"/>
  <c r="J41" i="1"/>
  <c r="O41" i="1" s="1"/>
  <c r="J40" i="1"/>
  <c r="O40" i="1" s="1"/>
  <c r="J39" i="1"/>
  <c r="O39" i="1" s="1"/>
  <c r="J37" i="1"/>
  <c r="O37" i="1" s="1"/>
  <c r="J36" i="1"/>
  <c r="O36" i="1" s="1"/>
  <c r="J34" i="1"/>
  <c r="O34" i="1" s="1"/>
  <c r="J33" i="1"/>
  <c r="O33" i="1" s="1"/>
  <c r="J32" i="1"/>
  <c r="O32" i="1" s="1"/>
  <c r="J31" i="1"/>
  <c r="J30" i="1"/>
  <c r="O30" i="1" s="1"/>
  <c r="J28" i="1"/>
  <c r="J26" i="1"/>
  <c r="J25" i="1"/>
  <c r="J24" i="1"/>
  <c r="K65" i="1"/>
  <c r="L65" i="1"/>
  <c r="M65" i="1"/>
  <c r="N65" i="1"/>
  <c r="K58" i="1"/>
  <c r="L58" i="1"/>
  <c r="M58" i="1"/>
  <c r="N58" i="1"/>
  <c r="J56" i="1"/>
  <c r="K56" i="1"/>
  <c r="L56" i="1"/>
  <c r="M56" i="1"/>
  <c r="N56" i="1"/>
  <c r="K27" i="1"/>
  <c r="L27" i="1"/>
  <c r="M27" i="1"/>
  <c r="N27" i="1"/>
  <c r="K23" i="1"/>
  <c r="L23" i="1"/>
  <c r="M23" i="1"/>
  <c r="N23" i="1"/>
  <c r="K17" i="1"/>
  <c r="L17" i="1"/>
  <c r="M17" i="1"/>
  <c r="N17" i="1"/>
  <c r="I17" i="1"/>
  <c r="J20" i="1"/>
  <c r="J19" i="1"/>
  <c r="J18" i="1"/>
  <c r="K7" i="1"/>
  <c r="L7" i="1"/>
  <c r="M7" i="1"/>
  <c r="N7" i="1"/>
  <c r="K9" i="1"/>
  <c r="L9" i="1"/>
  <c r="M9" i="1"/>
  <c r="N9" i="1"/>
  <c r="K10" i="1"/>
  <c r="K11" i="1"/>
  <c r="L11" i="1"/>
  <c r="M11" i="1"/>
  <c r="N11" i="1"/>
  <c r="K12" i="1"/>
  <c r="L12" i="1"/>
  <c r="M12" i="1"/>
  <c r="N12" i="1"/>
  <c r="I10" i="1"/>
  <c r="H10" i="1"/>
  <c r="L8" i="1" l="1"/>
  <c r="O25" i="1"/>
  <c r="K8" i="1"/>
  <c r="O26" i="1"/>
  <c r="J23" i="1"/>
  <c r="O18" i="1"/>
  <c r="M8" i="1"/>
  <c r="O19" i="1"/>
  <c r="N8" i="1"/>
  <c r="O57" i="1"/>
  <c r="O20" i="1"/>
  <c r="J17" i="1"/>
  <c r="J7" i="1"/>
  <c r="N22" i="1"/>
  <c r="J10" i="1"/>
  <c r="J27" i="1"/>
  <c r="J11" i="1"/>
  <c r="O28" i="1"/>
  <c r="J58" i="1"/>
  <c r="O62" i="1"/>
  <c r="O24" i="1"/>
  <c r="O31" i="1"/>
  <c r="J9" i="1"/>
  <c r="L22" i="1"/>
  <c r="M55" i="1"/>
  <c r="L55" i="1"/>
  <c r="M22" i="1"/>
  <c r="K55" i="1"/>
  <c r="N13" i="1"/>
  <c r="N55" i="1"/>
  <c r="K22" i="1"/>
  <c r="L13" i="1"/>
  <c r="K13" i="1"/>
  <c r="M13" i="1"/>
  <c r="O10" i="1" l="1"/>
  <c r="L54" i="1"/>
  <c r="J55" i="1"/>
  <c r="J22" i="1"/>
  <c r="M54" i="1"/>
  <c r="L21" i="1"/>
  <c r="N21" i="1"/>
  <c r="K21" i="1"/>
  <c r="J8" i="1"/>
  <c r="N54" i="1"/>
  <c r="K54" i="1"/>
  <c r="M21" i="1"/>
  <c r="I65" i="1"/>
  <c r="I58" i="1"/>
  <c r="I56" i="1"/>
  <c r="I27" i="1"/>
  <c r="I23" i="1"/>
  <c r="O17" i="1"/>
  <c r="O23" i="1"/>
  <c r="O11" i="1"/>
  <c r="O56" i="1"/>
  <c r="I7" i="1"/>
  <c r="I9" i="1"/>
  <c r="O9" i="1"/>
  <c r="I11" i="1"/>
  <c r="I12" i="1"/>
  <c r="J21" i="1" l="1"/>
  <c r="J54" i="1"/>
  <c r="I8" i="1"/>
  <c r="O7" i="1"/>
  <c r="O27" i="1"/>
  <c r="O58" i="1"/>
  <c r="I55" i="1"/>
  <c r="I13" i="1"/>
  <c r="I22" i="1"/>
  <c r="O8" i="1" l="1"/>
  <c r="I54" i="1"/>
  <c r="O22" i="1"/>
  <c r="O21" i="1" s="1"/>
  <c r="I21" i="1"/>
  <c r="O55" i="1"/>
  <c r="H70" i="1"/>
  <c r="J70" i="1" s="1"/>
  <c r="H58" i="1"/>
  <c r="H12" i="1"/>
  <c r="H65" i="1"/>
  <c r="H7" i="1"/>
  <c r="H9" i="1"/>
  <c r="H56" i="1"/>
  <c r="H23" i="1"/>
  <c r="H27" i="1"/>
  <c r="O70" i="1" l="1"/>
  <c r="J12" i="1"/>
  <c r="J65" i="1"/>
  <c r="O54" i="1"/>
  <c r="H22" i="1"/>
  <c r="H21" i="1" l="1"/>
  <c r="J13" i="1"/>
  <c r="O12" i="1"/>
  <c r="O65" i="1"/>
  <c r="H55" i="1"/>
  <c r="H17" i="1"/>
  <c r="H11" i="1"/>
  <c r="H8" i="1"/>
  <c r="H54" i="1" l="1"/>
  <c r="O13" i="1"/>
  <c r="H1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tc={E3E78652-419B-4548-BC7C-7BD0A3652DA8}</author>
  </authors>
  <commentList>
    <comment ref="I57" authorId="0" shapeId="0" xr:uid="{E3E78652-419B-4548-BC7C-7BD0A3652DA8}">
      <text>
        <r>
          <rPr>
            <sz val="11"/>
            <color indexed="8"/>
            <rFont val="Calibri"/>
            <family val="2"/>
            <scheme val="minor"/>
          </rPr>
          <t>[Lõimkommentaar]
Teie Exceli versioon võimaldab teil seda lõimkommentaari lugeda, ent kõik sellesse tehtud muudatused eemaldatakse, kui fail avatakse Exceli uuemas versioonis. Lisateavet leiate siit: https://go.microsoft.com/fwlink/?linkid=870924.
Kommentaar:
    MKMilt ettevõtja elujõulisuse indeksi turvatestimiseks</t>
        </r>
      </text>
    </comment>
  </commentList>
</comments>
</file>

<file path=xl/sharedStrings.xml><?xml version="1.0" encoding="utf-8"?>
<sst xmlns="http://schemas.openxmlformats.org/spreadsheetml/2006/main" count="227" uniqueCount="84">
  <si>
    <t>Riigi Infosüsteemi Amet</t>
  </si>
  <si>
    <t>Tulud</t>
  </si>
  <si>
    <t>Tulud kokku</t>
  </si>
  <si>
    <t>Investeeringud</t>
  </si>
  <si>
    <t>Kulud</t>
  </si>
  <si>
    <t>Põhivara kulum</t>
  </si>
  <si>
    <t>Käibemaks</t>
  </si>
  <si>
    <t>Kulud ja investeeringud kokku</t>
  </si>
  <si>
    <t>Programmi tegevus - kood</t>
  </si>
  <si>
    <t>Programmi tegevus - nimi</t>
  </si>
  <si>
    <t>Eelarve liik*</t>
  </si>
  <si>
    <t>Eelarve objekt</t>
  </si>
  <si>
    <t>Objekti nimi</t>
  </si>
  <si>
    <t>Majanduslik sisu</t>
  </si>
  <si>
    <t>Stsenaarium asutuse kulumudelis</t>
  </si>
  <si>
    <t>EELARVE</t>
  </si>
  <si>
    <t/>
  </si>
  <si>
    <t>Periood asutuse kulumudelis</t>
  </si>
  <si>
    <t>TULUD KOKKU</t>
  </si>
  <si>
    <t>XX010000</t>
  </si>
  <si>
    <t>Programmide ülene</t>
  </si>
  <si>
    <t>10</t>
  </si>
  <si>
    <t>Dokumendi legaliseerimise riigilõiv</t>
  </si>
  <si>
    <t>40</t>
  </si>
  <si>
    <t>Saadud välistoetused</t>
  </si>
  <si>
    <t>44</t>
  </si>
  <si>
    <t>Omatulud transpordi- ja sidealasest tegevusest</t>
  </si>
  <si>
    <t>TULEMUSVALDKOND  INFOÜHISKOND</t>
  </si>
  <si>
    <t>INVESTEERINGUD KOKKU</t>
  </si>
  <si>
    <t>IYDA0000</t>
  </si>
  <si>
    <t>Investeeringud digiühiskonda</t>
  </si>
  <si>
    <t>20</t>
  </si>
  <si>
    <t>IN002000</t>
  </si>
  <si>
    <t>IT investeeringud</t>
  </si>
  <si>
    <t>KULUD  KOKKU</t>
  </si>
  <si>
    <t>IYDA0101</t>
  </si>
  <si>
    <t>Digiriigi arenguhüpped</t>
  </si>
  <si>
    <t>60</t>
  </si>
  <si>
    <t>IYDA0102</t>
  </si>
  <si>
    <t>Digiriigi alusbaasi kindlustamine</t>
  </si>
  <si>
    <t>IYDA0202</t>
  </si>
  <si>
    <t>IYDA0203</t>
  </si>
  <si>
    <t>Küberturvalisuse tagamine</t>
  </si>
  <si>
    <t>TULEMUSVALDKOND  TEADUS-  JA  ARENDUSTEGEVUS  JA  ETTEVÕTLUS</t>
  </si>
  <si>
    <t>TI020000</t>
  </si>
  <si>
    <t>Investeeringud teadmussiirdesse</t>
  </si>
  <si>
    <t>Investeeringud (teadus- ja arendustegev)</t>
  </si>
  <si>
    <t>TI020101</t>
  </si>
  <si>
    <t>Ettevõtete innovatsiooni-, digi- ja rohepöörde soodustamine</t>
  </si>
  <si>
    <t>KÄIBEMAKS  KOKKU</t>
  </si>
  <si>
    <t xml:space="preserve">Investeeringud </t>
  </si>
  <si>
    <t>Suundumuste, riskide ja mõjude analüüsivõime arendamine</t>
  </si>
  <si>
    <t>SE000028</t>
  </si>
  <si>
    <t>Vahendid RKASile</t>
  </si>
  <si>
    <t xml:space="preserve">DIGIÜHISKONNA  PROGRAMM  </t>
  </si>
  <si>
    <t>Investeeringud (sh RRFist, ERFist)</t>
  </si>
  <si>
    <t xml:space="preserve">TEADMUSSIIRDE  PROGRAMM  </t>
  </si>
  <si>
    <t>Sisemised muudatused</t>
  </si>
  <si>
    <t>Lõplik eelarve 2024</t>
  </si>
  <si>
    <t>2024_01</t>
  </si>
  <si>
    <t>MINISTRI_ LIIGENDUS</t>
  </si>
  <si>
    <t>* Eelarve liik: 10 - arvestuslikud vahendid, 20 - kindlaksmääratud vahendid, 32 - välistoetuste riiklik kaasfinantseerimine, 40 - välistoetustest ja moderniseerimisfondist saadavad vahendid, 41 - vahendatavad välistoetused, 43 - CO2 müügist saadavad vahendid, 44 - omatuludest saadavad vahendid, 45 - ebaregulaarsetest tuludest saadavad vahendid, 60 - mitterahalised vahendid (põhivara kulum)</t>
  </si>
  <si>
    <t>Riigikogus kinnitatud eelarve 2024</t>
  </si>
  <si>
    <t>Eelarve konto</t>
  </si>
  <si>
    <t>Tööjõukulud</t>
  </si>
  <si>
    <t>Majandamiskulud</t>
  </si>
  <si>
    <t>Toetused</t>
  </si>
  <si>
    <t>Riigi Infosüsteemi Ameti peadirektori käskkirja "Riigi Infosüsteemi Ameti 2024. aasta eelarve piirsummade kinnitamine"  juurde</t>
  </si>
  <si>
    <t>Lisa 1</t>
  </si>
  <si>
    <t xml:space="preserve">MKMi 25.01.2024 kk-ga nr 10 kinnitatud eelarve </t>
  </si>
  <si>
    <t>MKMi 25.01.2024 kk nr 11</t>
  </si>
  <si>
    <t>RaMi 24.04.2024 kk nr 59</t>
  </si>
  <si>
    <t>MKMi 10.06.2024 kk nr 41</t>
  </si>
  <si>
    <t>2024. aasta lisaeelarve seadus 19.06.2024</t>
  </si>
  <si>
    <t>EELARVE_ ULE</t>
  </si>
  <si>
    <t>RESERV</t>
  </si>
  <si>
    <t>LISA-EELARVE</t>
  </si>
  <si>
    <t>2024_04</t>
  </si>
  <si>
    <t>2024_05</t>
  </si>
  <si>
    <t>2024_03</t>
  </si>
  <si>
    <t>SR070077</t>
  </si>
  <si>
    <t>IT vajaku kompenseerimine 4</t>
  </si>
  <si>
    <t>SR070059</t>
  </si>
  <si>
    <t>Struktuurifondide proj halduskulud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</si>
</sst>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0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1"/>
      <color theme="1"/>
      <name val="Arial"/>
      <family val="2"/>
      <charset val="186"/>
    </font>
    <font>
      <sz val="9"/>
      <color theme="1"/>
      <name val="Times New Roman"/>
      <family val="1"/>
      <charset val="186"/>
    </font>
    <font>
      <sz val="9"/>
      <name val="Times New Roman"/>
      <family val="1"/>
      <charset val="186"/>
    </font>
    <font>
      <i/>
      <u/>
      <sz val="9"/>
      <name val="Times New Roman"/>
      <family val="1"/>
      <charset val="186"/>
    </font>
    <font>
      <i/>
      <u/>
      <sz val="9"/>
      <color theme="1"/>
      <name val="Times New Roman"/>
      <family val="1"/>
      <charset val="186"/>
    </font>
    <font>
      <b/>
      <sz val="10"/>
      <name val="Times New Roman"/>
      <family val="1"/>
      <charset val="186"/>
    </font>
    <font>
      <sz val="11"/>
      <color rgb="FFFFFFFF"/>
      <name val="Calibri"/>
      <family val="2"/>
      <scheme val="minor"/>
    </font>
    <font>
      <i/>
      <sz val="10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9"/>
      <color indexed="8"/>
      <name val="Times New Roman"/>
      <family val="1"/>
      <charset val="186"/>
    </font>
    <font>
      <sz val="10"/>
      <name val="Times New Roman"/>
      <family val="1"/>
      <charset val="186"/>
    </font>
    <font>
      <b/>
      <sz val="11"/>
      <color indexed="8"/>
      <name val="Calibri"/>
      <family val="2"/>
      <charset val="186"/>
      <scheme val="minor"/>
    </font>
    <font>
      <sz val="9"/>
      <color indexed="8"/>
      <name val="Times New Roman"/>
      <family val="1"/>
      <charset val="186"/>
    </font>
    <font>
      <sz val="11"/>
      <color indexed="8"/>
      <name val="Calibri"/>
      <family val="2"/>
      <charset val="186"/>
      <scheme val="minor"/>
    </font>
    <font>
      <sz val="8"/>
      <name val="Calibri"/>
      <family val="2"/>
      <scheme val="minor"/>
    </font>
    <font>
      <sz val="9"/>
      <color indexed="8"/>
      <name val="Segoe UI"/>
      <family val="2"/>
      <charset val="186"/>
    </font>
    <font>
      <i/>
      <sz val="10"/>
      <color indexed="8"/>
      <name val="Times New Roman"/>
      <family val="1"/>
      <charset val="186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0"/>
    <xf numFmtId="0" fontId="1" fillId="0" borderId="0"/>
  </cellStyleXfs>
  <cellXfs count="78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right"/>
    </xf>
    <xf numFmtId="0" fontId="2" fillId="0" borderId="0" xfId="0" applyFont="1" applyAlignment="1">
      <alignment wrapText="1"/>
    </xf>
    <xf numFmtId="0" fontId="3" fillId="0" borderId="0" xfId="0" applyFont="1"/>
    <xf numFmtId="3" fontId="5" fillId="0" borderId="0" xfId="1" applyNumberFormat="1" applyFont="1" applyAlignment="1">
      <alignment horizontal="right" wrapText="1"/>
    </xf>
    <xf numFmtId="3" fontId="6" fillId="0" borderId="0" xfId="1" applyNumberFormat="1" applyFont="1" applyAlignment="1" applyProtection="1">
      <alignment horizontal="right"/>
      <protection hidden="1"/>
    </xf>
    <xf numFmtId="3" fontId="7" fillId="0" borderId="0" xfId="1" applyNumberFormat="1" applyFont="1" applyAlignment="1">
      <alignment horizontal="right" wrapText="1"/>
    </xf>
    <xf numFmtId="3" fontId="8" fillId="0" borderId="0" xfId="1" applyNumberFormat="1" applyFont="1" applyAlignment="1">
      <alignment horizontal="right" wrapText="1"/>
    </xf>
    <xf numFmtId="49" fontId="5" fillId="0" borderId="0" xfId="1" applyNumberFormat="1" applyFont="1" applyAlignment="1">
      <alignment horizontal="right" wrapText="1"/>
    </xf>
    <xf numFmtId="49" fontId="5" fillId="0" borderId="0" xfId="1" applyNumberFormat="1" applyFont="1" applyAlignment="1">
      <alignment horizontal="right"/>
    </xf>
    <xf numFmtId="3" fontId="8" fillId="0" borderId="0" xfId="1" applyNumberFormat="1" applyFont="1" applyAlignment="1">
      <alignment wrapText="1"/>
    </xf>
    <xf numFmtId="0" fontId="9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10" fillId="0" borderId="1" xfId="0" applyFont="1" applyBorder="1"/>
    <xf numFmtId="0" fontId="10" fillId="0" borderId="1" xfId="0" applyFont="1" applyBorder="1" applyAlignment="1">
      <alignment horizontal="center"/>
    </xf>
    <xf numFmtId="0" fontId="0" fillId="0" borderId="1" xfId="0" applyBorder="1"/>
    <xf numFmtId="0" fontId="11" fillId="0" borderId="1" xfId="2" applyFont="1" applyBorder="1" applyAlignment="1">
      <alignment vertical="center" wrapText="1"/>
    </xf>
    <xf numFmtId="0" fontId="11" fillId="0" borderId="1" xfId="2" applyFont="1" applyBorder="1" applyAlignment="1">
      <alignment horizontal="right" vertical="center" wrapText="1"/>
    </xf>
    <xf numFmtId="3" fontId="12" fillId="0" borderId="1" xfId="2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11" fillId="2" borderId="1" xfId="2" applyFont="1" applyFill="1" applyBorder="1" applyAlignment="1">
      <alignment horizontal="right" vertical="center" wrapText="1"/>
    </xf>
    <xf numFmtId="3" fontId="3" fillId="2" borderId="1" xfId="0" applyNumberFormat="1" applyFont="1" applyFill="1" applyBorder="1" applyAlignment="1">
      <alignment horizontal="right"/>
    </xf>
    <xf numFmtId="0" fontId="2" fillId="0" borderId="1" xfId="0" applyFont="1" applyBorder="1"/>
    <xf numFmtId="3" fontId="2" fillId="0" borderId="1" xfId="0" applyNumberFormat="1" applyFont="1" applyBorder="1"/>
    <xf numFmtId="0" fontId="14" fillId="2" borderId="1" xfId="0" applyFont="1" applyFill="1" applyBorder="1" applyAlignment="1">
      <alignment horizontal="left"/>
    </xf>
    <xf numFmtId="0" fontId="14" fillId="2" borderId="1" xfId="0" applyFont="1" applyFill="1" applyBorder="1"/>
    <xf numFmtId="0" fontId="0" fillId="2" borderId="1" xfId="0" applyFill="1" applyBorder="1"/>
    <xf numFmtId="3" fontId="3" fillId="2" borderId="1" xfId="0" applyNumberFormat="1" applyFont="1" applyFill="1" applyBorder="1"/>
    <xf numFmtId="0" fontId="15" fillId="0" borderId="1" xfId="0" applyFont="1" applyBorder="1"/>
    <xf numFmtId="3" fontId="15" fillId="0" borderId="1" xfId="0" applyNumberFormat="1" applyFont="1" applyBorder="1"/>
    <xf numFmtId="0" fontId="16" fillId="0" borderId="0" xfId="0" applyFont="1"/>
    <xf numFmtId="0" fontId="17" fillId="2" borderId="1" xfId="0" applyFont="1" applyFill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18" fillId="2" borderId="1" xfId="0" applyFont="1" applyFill="1" applyBorder="1"/>
    <xf numFmtId="0" fontId="18" fillId="2" borderId="1" xfId="0" applyFont="1" applyFill="1" applyBorder="1" applyAlignment="1">
      <alignment horizontal="center"/>
    </xf>
    <xf numFmtId="0" fontId="2" fillId="0" borderId="0" xfId="0" applyFont="1" applyAlignment="1">
      <alignment vertical="top" wrapText="1"/>
    </xf>
    <xf numFmtId="0" fontId="20" fillId="0" borderId="0" xfId="0" applyFont="1" applyAlignment="1">
      <alignment vertical="center"/>
    </xf>
    <xf numFmtId="0" fontId="16" fillId="0" borderId="1" xfId="0" applyFont="1" applyBorder="1"/>
    <xf numFmtId="0" fontId="2" fillId="0" borderId="0" xfId="0" applyFont="1" applyAlignment="1">
      <alignment horizontal="right" wrapText="1"/>
    </xf>
    <xf numFmtId="0" fontId="14" fillId="2" borderId="1" xfId="0" applyFont="1" applyFill="1" applyBorder="1" applyAlignment="1">
      <alignment vertical="center"/>
    </xf>
    <xf numFmtId="3" fontId="2" fillId="0" borderId="2" xfId="0" applyNumberFormat="1" applyFont="1" applyBorder="1"/>
    <xf numFmtId="0" fontId="9" fillId="3" borderId="1" xfId="0" applyFont="1" applyFill="1" applyBorder="1" applyAlignment="1">
      <alignment vertical="center" wrapText="1"/>
    </xf>
    <xf numFmtId="4" fontId="9" fillId="3" borderId="1" xfId="2" applyNumberFormat="1" applyFont="1" applyFill="1" applyBorder="1" applyAlignment="1">
      <alignment horizontal="left" vertical="center" wrapText="1"/>
    </xf>
    <xf numFmtId="3" fontId="11" fillId="0" borderId="1" xfId="2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15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0" fillId="0" borderId="1" xfId="0" applyFont="1" applyBorder="1" applyAlignment="1">
      <alignment vertical="center"/>
    </xf>
    <xf numFmtId="3" fontId="2" fillId="0" borderId="1" xfId="0" applyNumberFormat="1" applyFont="1" applyBorder="1" applyAlignment="1">
      <alignment vertical="center"/>
    </xf>
    <xf numFmtId="0" fontId="2" fillId="0" borderId="0" xfId="0" applyFont="1" applyAlignment="1">
      <alignment horizontal="right" wrapText="1"/>
    </xf>
    <xf numFmtId="0" fontId="0" fillId="0" borderId="0" xfId="0"/>
    <xf numFmtId="0" fontId="11" fillId="0" borderId="1" xfId="2" applyFont="1" applyBorder="1" applyAlignment="1">
      <alignment horizontal="center" vertical="center" wrapText="1"/>
    </xf>
    <xf numFmtId="0" fontId="11" fillId="2" borderId="1" xfId="2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/>
    </xf>
    <xf numFmtId="0" fontId="0" fillId="0" borderId="0" xfId="0"/>
    <xf numFmtId="0" fontId="2" fillId="0" borderId="1" xfId="0" applyFont="1" applyBorder="1" applyAlignment="1">
      <alignment wrapText="1"/>
    </xf>
    <xf numFmtId="0" fontId="0" fillId="0" borderId="0" xfId="0"/>
    <xf numFmtId="4" fontId="9" fillId="3" borderId="1" xfId="2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vertical="center"/>
    </xf>
    <xf numFmtId="3" fontId="2" fillId="0" borderId="1" xfId="0" applyNumberFormat="1" applyFont="1" applyFill="1" applyBorder="1"/>
    <xf numFmtId="3" fontId="0" fillId="0" borderId="0" xfId="0" applyNumberFormat="1"/>
    <xf numFmtId="4" fontId="0" fillId="0" borderId="0" xfId="0" applyNumberFormat="1"/>
    <xf numFmtId="0" fontId="22" fillId="0" borderId="0" xfId="0" applyFont="1"/>
    <xf numFmtId="0" fontId="2" fillId="0" borderId="0" xfId="0" applyFont="1" applyAlignment="1">
      <alignment horizontal="right" wrapText="1"/>
    </xf>
    <xf numFmtId="0" fontId="0" fillId="0" borderId="0" xfId="0"/>
    <xf numFmtId="0" fontId="2" fillId="0" borderId="0" xfId="0" applyFont="1" applyAlignment="1">
      <alignment horizontal="left" vertical="top" wrapText="1"/>
    </xf>
    <xf numFmtId="0" fontId="13" fillId="2" borderId="1" xfId="1" applyFont="1" applyFill="1" applyBorder="1" applyAlignment="1">
      <alignment horizontal="left"/>
    </xf>
    <xf numFmtId="0" fontId="13" fillId="3" borderId="1" xfId="1" applyFont="1" applyFill="1" applyBorder="1" applyAlignment="1">
      <alignment horizontal="left" vertical="center"/>
    </xf>
    <xf numFmtId="0" fontId="13" fillId="2" borderId="1" xfId="2" applyFont="1" applyFill="1" applyBorder="1" applyAlignment="1">
      <alignment horizontal="left"/>
    </xf>
    <xf numFmtId="0" fontId="14" fillId="2" borderId="1" xfId="0" applyFont="1" applyFill="1" applyBorder="1" applyAlignment="1">
      <alignment horizontal="left"/>
    </xf>
    <xf numFmtId="0" fontId="13" fillId="3" borderId="1" xfId="1" applyFont="1" applyFill="1" applyBorder="1" applyAlignment="1">
      <alignment horizontal="left"/>
    </xf>
  </cellXfs>
  <cellStyles count="3">
    <cellStyle name="Normaallaad 2" xfId="1" xr:uid="{D39CE006-DE3B-4466-86C6-F67921C701EB}"/>
    <cellStyle name="Normaallaad 4" xfId="2" xr:uid="{1507905D-34D6-48BB-AA70-64C144872E3F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Helena Siemann" id="{D0482ED7-A4F4-403A-A240-94CF7544290C}" userId="S-1-5-21-2009196460-3307222142-1538888278-3731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H44" dT="2024-01-11T14:31:42.51" personId="{D0482ED7-A4F4-403A-A240-94CF7544290C}" id="{E3E78652-419B-4548-BC7C-7BD0A3652DA8}">
    <text>MKMilt ettevõtja elujõulisuse indeksi turvatestimiseks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56E2AB-4C56-499E-B531-980549F653C4}">
  <sheetPr>
    <pageSetUpPr fitToPage="1"/>
  </sheetPr>
  <dimension ref="A1:AE76"/>
  <sheetViews>
    <sheetView tabSelected="1" zoomScaleNormal="100" workbookViewId="0">
      <selection activeCell="U25" sqref="U25"/>
    </sheetView>
  </sheetViews>
  <sheetFormatPr defaultRowHeight="15" x14ac:dyDescent="0.25"/>
  <cols>
    <col min="1" max="1" width="10.7109375" customWidth="1"/>
    <col min="2" max="2" width="25.7109375" customWidth="1"/>
    <col min="3" max="3" width="7.42578125" style="1" customWidth="1"/>
    <col min="4" max="4" width="9.28515625" customWidth="1"/>
    <col min="5" max="5" width="32.28515625" bestFit="1" customWidth="1"/>
    <col min="6" max="6" width="8" style="54" customWidth="1"/>
    <col min="7" max="7" width="37.140625" customWidth="1"/>
    <col min="8" max="8" width="11.140625" customWidth="1"/>
    <col min="9" max="9" width="10.85546875" customWidth="1"/>
    <col min="10" max="14" width="10.85546875" style="58" customWidth="1"/>
    <col min="15" max="15" width="12.85546875" bestFit="1" customWidth="1"/>
    <col min="16" max="16" width="8.5703125" customWidth="1"/>
    <col min="17" max="22" width="8.5703125" style="60" customWidth="1"/>
  </cols>
  <sheetData>
    <row r="1" spans="1:31" x14ac:dyDescent="0.25">
      <c r="O1" s="2" t="s">
        <v>68</v>
      </c>
    </row>
    <row r="2" spans="1:31" ht="13.9" customHeight="1" x14ac:dyDescent="0.25">
      <c r="G2" s="70" t="s">
        <v>67</v>
      </c>
      <c r="H2" s="71"/>
      <c r="I2" s="71"/>
      <c r="J2" s="71"/>
      <c r="K2" s="71"/>
      <c r="L2" s="71"/>
      <c r="M2" s="71"/>
      <c r="N2" s="71"/>
      <c r="O2" s="71"/>
    </row>
    <row r="3" spans="1:31" ht="14.45" customHeight="1" x14ac:dyDescent="0.25">
      <c r="D3" s="3"/>
      <c r="E3" s="42"/>
      <c r="F3" s="53"/>
      <c r="G3" s="71"/>
      <c r="H3" s="71"/>
      <c r="I3" s="71"/>
      <c r="J3" s="71"/>
      <c r="K3" s="71"/>
      <c r="L3" s="71"/>
      <c r="M3" s="71"/>
      <c r="N3" s="71"/>
      <c r="O3" s="71"/>
    </row>
    <row r="4" spans="1:31" ht="15" customHeight="1" x14ac:dyDescent="0.25">
      <c r="C4" s="3"/>
      <c r="D4" s="3"/>
      <c r="E4" s="3"/>
      <c r="F4" s="3"/>
      <c r="G4" s="3"/>
      <c r="H4" s="3"/>
    </row>
    <row r="6" spans="1:31" x14ac:dyDescent="0.25">
      <c r="A6" s="4" t="s">
        <v>0</v>
      </c>
    </row>
    <row r="7" spans="1:31" x14ac:dyDescent="0.25">
      <c r="A7" s="4"/>
      <c r="G7" s="5" t="s">
        <v>1</v>
      </c>
      <c r="H7" s="6">
        <f>+SUBTOTAL(9, H18:H20)</f>
        <v>14911131</v>
      </c>
      <c r="I7" s="6">
        <f t="shared" ref="I7:O7" si="0">+SUBTOTAL(9, I18:I20)</f>
        <v>0</v>
      </c>
      <c r="J7" s="6">
        <f t="shared" ref="J7:N7" si="1">+SUBTOTAL(9, J18:J20)</f>
        <v>14911131</v>
      </c>
      <c r="K7" s="6">
        <f t="shared" si="1"/>
        <v>0</v>
      </c>
      <c r="L7" s="6">
        <f t="shared" si="1"/>
        <v>0</v>
      </c>
      <c r="M7" s="6">
        <f t="shared" si="1"/>
        <v>0</v>
      </c>
      <c r="N7" s="6">
        <f t="shared" si="1"/>
        <v>0</v>
      </c>
      <c r="O7" s="6">
        <f t="shared" si="0"/>
        <v>14911131</v>
      </c>
      <c r="W7" s="68"/>
      <c r="X7" s="68"/>
      <c r="Y7" s="68"/>
      <c r="Z7" s="68"/>
      <c r="AA7" s="68"/>
      <c r="AB7" s="68"/>
      <c r="AC7" s="68"/>
      <c r="AD7" s="68"/>
      <c r="AE7" s="67"/>
    </row>
    <row r="8" spans="1:31" x14ac:dyDescent="0.25">
      <c r="A8" s="4"/>
      <c r="G8" s="7" t="s">
        <v>2</v>
      </c>
      <c r="H8" s="8">
        <f>SUM(H7)</f>
        <v>14911131</v>
      </c>
      <c r="I8" s="8">
        <f t="shared" ref="I8:O8" si="2">SUM(I7)</f>
        <v>0</v>
      </c>
      <c r="J8" s="8">
        <f t="shared" ref="J8:N8" si="3">SUM(J7)</f>
        <v>14911131</v>
      </c>
      <c r="K8" s="8">
        <f t="shared" si="3"/>
        <v>0</v>
      </c>
      <c r="L8" s="8">
        <f t="shared" si="3"/>
        <v>0</v>
      </c>
      <c r="M8" s="8">
        <f t="shared" si="3"/>
        <v>0</v>
      </c>
      <c r="N8" s="8">
        <f t="shared" si="3"/>
        <v>0</v>
      </c>
      <c r="O8" s="8">
        <f t="shared" si="2"/>
        <v>14911131</v>
      </c>
      <c r="W8" s="68"/>
      <c r="X8" s="68"/>
      <c r="Y8" s="68"/>
      <c r="Z8" s="68"/>
      <c r="AA8" s="68"/>
      <c r="AB8" s="68"/>
      <c r="AC8" s="68"/>
      <c r="AD8" s="68"/>
      <c r="AE8" s="67"/>
    </row>
    <row r="9" spans="1:31" x14ac:dyDescent="0.25">
      <c r="A9" s="4"/>
      <c r="G9" s="9" t="s">
        <v>3</v>
      </c>
      <c r="H9" s="6">
        <f>SUMIF($G$24:$G$57,"Investeeringud*",H$24:H$57)</f>
        <v>-12551289.17</v>
      </c>
      <c r="I9" s="6">
        <f t="shared" ref="I9:O9" si="4">SUMIF($G$24:$G$57,"Investeeringud*",I$24:I$57)</f>
        <v>-30000</v>
      </c>
      <c r="J9" s="6">
        <f t="shared" si="4"/>
        <v>-12581289.17</v>
      </c>
      <c r="K9" s="6">
        <f t="shared" si="4"/>
        <v>0</v>
      </c>
      <c r="L9" s="6">
        <f t="shared" si="4"/>
        <v>0</v>
      </c>
      <c r="M9" s="6">
        <f t="shared" si="4"/>
        <v>-1442008.9005700001</v>
      </c>
      <c r="N9" s="6">
        <f t="shared" si="4"/>
        <v>114416.9002</v>
      </c>
      <c r="O9" s="6">
        <f t="shared" si="4"/>
        <v>-13908881.170369999</v>
      </c>
      <c r="W9" s="68"/>
      <c r="X9" s="68"/>
      <c r="Y9" s="68"/>
      <c r="Z9" s="68"/>
      <c r="AA9" s="68"/>
      <c r="AB9" s="68"/>
      <c r="AC9" s="68"/>
      <c r="AD9" s="68"/>
      <c r="AE9" s="67"/>
    </row>
    <row r="10" spans="1:31" x14ac:dyDescent="0.25">
      <c r="A10" s="4"/>
      <c r="G10" s="10" t="s">
        <v>4</v>
      </c>
      <c r="H10" s="6">
        <f>SUMIF($G$24:$G$64,"*Kulud*",H$24:H$64)+H60+H63</f>
        <v>-32222607.569200002</v>
      </c>
      <c r="I10" s="6">
        <f t="shared" ref="I10" si="5">SUMIF($G$24:$G$64,"*Kulud*",I$24:I$64)+I60+I63</f>
        <v>0</v>
      </c>
      <c r="J10" s="6">
        <f t="shared" ref="J10:O10" si="6">SUMIF($G$24:$G$64,"*Kulud*",J$24:J$64)+J60+J63</f>
        <v>-32222607.569200002</v>
      </c>
      <c r="K10" s="6">
        <f t="shared" si="6"/>
        <v>-749226</v>
      </c>
      <c r="L10" s="6">
        <f t="shared" si="6"/>
        <v>-511000</v>
      </c>
      <c r="M10" s="6">
        <f t="shared" si="6"/>
        <v>-4024848.630259396</v>
      </c>
      <c r="N10" s="6">
        <f t="shared" si="6"/>
        <v>876086.60089999984</v>
      </c>
      <c r="O10" s="6">
        <f t="shared" si="6"/>
        <v>-36631595.598559409</v>
      </c>
      <c r="W10" s="68"/>
      <c r="X10" s="68"/>
      <c r="Y10" s="68"/>
      <c r="Z10" s="68"/>
      <c r="AA10" s="68"/>
      <c r="AB10" s="68"/>
      <c r="AC10" s="68"/>
      <c r="AD10" s="68"/>
      <c r="AE10" s="67"/>
    </row>
    <row r="11" spans="1:31" x14ac:dyDescent="0.25">
      <c r="A11" s="4"/>
      <c r="G11" s="5" t="s">
        <v>5</v>
      </c>
      <c r="H11" s="6">
        <f>SUMIF($G$24:$G$57,"Põhivara kulum*",H$24:H$57)</f>
        <v>-5646930.7099999981</v>
      </c>
      <c r="I11" s="6">
        <f t="shared" ref="I11:O11" si="7">SUMIF($G$24:$G$57,"Põhivara kulum*",I$24:I$57)</f>
        <v>0</v>
      </c>
      <c r="J11" s="6">
        <f t="shared" si="7"/>
        <v>-5646930.7099999981</v>
      </c>
      <c r="K11" s="6">
        <f t="shared" si="7"/>
        <v>0</v>
      </c>
      <c r="L11" s="6">
        <f t="shared" si="7"/>
        <v>0</v>
      </c>
      <c r="M11" s="6">
        <f t="shared" si="7"/>
        <v>0</v>
      </c>
      <c r="N11" s="6">
        <f t="shared" si="7"/>
        <v>0</v>
      </c>
      <c r="O11" s="6">
        <f t="shared" si="7"/>
        <v>-5646930.7099999981</v>
      </c>
      <c r="W11" s="68"/>
      <c r="X11" s="68"/>
      <c r="Y11" s="68"/>
      <c r="Z11" s="68"/>
      <c r="AA11" s="68"/>
      <c r="AB11" s="68"/>
      <c r="AC11" s="68"/>
      <c r="AD11" s="68"/>
      <c r="AE11" s="67"/>
    </row>
    <row r="12" spans="1:31" x14ac:dyDescent="0.25">
      <c r="A12" s="4"/>
      <c r="G12" s="5" t="s">
        <v>6</v>
      </c>
      <c r="H12" s="6">
        <f t="shared" ref="H12:O12" si="8">+SUBTOTAL(9, H66:H72)</f>
        <v>-5514126.290000001</v>
      </c>
      <c r="I12" s="6">
        <f t="shared" si="8"/>
        <v>0</v>
      </c>
      <c r="J12" s="6">
        <f t="shared" si="8"/>
        <v>-5514126.290000001</v>
      </c>
      <c r="K12" s="6">
        <f t="shared" si="8"/>
        <v>0</v>
      </c>
      <c r="L12" s="6">
        <f t="shared" si="8"/>
        <v>0</v>
      </c>
      <c r="M12" s="6">
        <f t="shared" si="8"/>
        <v>0</v>
      </c>
      <c r="N12" s="6">
        <f t="shared" si="8"/>
        <v>201859.44020000001</v>
      </c>
      <c r="O12" s="6">
        <f t="shared" si="8"/>
        <v>-5312266.8498000009</v>
      </c>
      <c r="W12" s="68"/>
      <c r="X12" s="68"/>
      <c r="Y12" s="68"/>
      <c r="Z12" s="68"/>
      <c r="AA12" s="68"/>
      <c r="AB12" s="68"/>
      <c r="AC12" s="68"/>
      <c r="AD12" s="68"/>
      <c r="AE12" s="67"/>
    </row>
    <row r="13" spans="1:31" x14ac:dyDescent="0.25">
      <c r="A13" s="4"/>
      <c r="G13" s="7" t="s">
        <v>7</v>
      </c>
      <c r="H13" s="11">
        <f>SUM(H9:H12)</f>
        <v>-55934953.739200003</v>
      </c>
      <c r="I13" s="11">
        <f t="shared" ref="I13:O13" si="9">SUM(I9:I12)</f>
        <v>-30000</v>
      </c>
      <c r="J13" s="11">
        <f t="shared" ref="J13:N13" si="10">SUM(J9:J12)</f>
        <v>-55964953.739200003</v>
      </c>
      <c r="K13" s="11">
        <f t="shared" si="10"/>
        <v>-749226</v>
      </c>
      <c r="L13" s="11">
        <f t="shared" si="10"/>
        <v>-511000</v>
      </c>
      <c r="M13" s="11">
        <f t="shared" si="10"/>
        <v>-5466857.5308293961</v>
      </c>
      <c r="N13" s="11">
        <f t="shared" si="10"/>
        <v>1192362.9412999998</v>
      </c>
      <c r="O13" s="11">
        <f t="shared" si="9"/>
        <v>-61499674.328729406</v>
      </c>
      <c r="W13" s="68"/>
      <c r="X13" s="68"/>
      <c r="Y13" s="68"/>
      <c r="Z13" s="68"/>
      <c r="AA13" s="68"/>
      <c r="AB13" s="68"/>
      <c r="AC13" s="68"/>
      <c r="AD13" s="68"/>
      <c r="AE13" s="67"/>
    </row>
    <row r="14" spans="1:31" ht="63.75" x14ac:dyDescent="0.25">
      <c r="A14" s="12" t="s">
        <v>8</v>
      </c>
      <c r="B14" s="12" t="s">
        <v>9</v>
      </c>
      <c r="C14" s="13" t="s">
        <v>10</v>
      </c>
      <c r="D14" s="12" t="s">
        <v>11</v>
      </c>
      <c r="E14" s="12" t="s">
        <v>12</v>
      </c>
      <c r="F14" s="12" t="s">
        <v>63</v>
      </c>
      <c r="G14" s="12" t="s">
        <v>13</v>
      </c>
      <c r="H14" s="12" t="s">
        <v>62</v>
      </c>
      <c r="I14" s="45" t="s">
        <v>57</v>
      </c>
      <c r="J14" s="61" t="s">
        <v>69</v>
      </c>
      <c r="K14" s="61" t="s">
        <v>70</v>
      </c>
      <c r="L14" s="61" t="s">
        <v>71</v>
      </c>
      <c r="M14" s="61" t="s">
        <v>72</v>
      </c>
      <c r="N14" s="62" t="s">
        <v>73</v>
      </c>
      <c r="O14" s="46" t="s">
        <v>58</v>
      </c>
      <c r="X14" s="60"/>
      <c r="Y14" s="60"/>
      <c r="Z14" s="60"/>
      <c r="AA14" s="60"/>
      <c r="AB14" s="60"/>
      <c r="AC14" s="60"/>
      <c r="AD14" s="60"/>
    </row>
    <row r="15" spans="1:31" ht="24" customHeight="1" x14ac:dyDescent="0.25">
      <c r="A15" s="14"/>
      <c r="B15" s="14"/>
      <c r="C15" s="15"/>
      <c r="D15" s="16"/>
      <c r="E15" s="17"/>
      <c r="F15" s="55"/>
      <c r="G15" s="18" t="s">
        <v>14</v>
      </c>
      <c r="H15" s="19" t="s">
        <v>15</v>
      </c>
      <c r="I15" s="47" t="s">
        <v>60</v>
      </c>
      <c r="J15" s="47"/>
      <c r="K15" s="47" t="s">
        <v>74</v>
      </c>
      <c r="L15" s="63" t="s">
        <v>75</v>
      </c>
      <c r="M15" s="19" t="s">
        <v>74</v>
      </c>
      <c r="N15" s="64" t="s">
        <v>76</v>
      </c>
      <c r="O15" s="48"/>
      <c r="W15" s="60"/>
      <c r="X15" s="60"/>
      <c r="Y15" s="60"/>
      <c r="Z15" s="60"/>
      <c r="AA15" s="60"/>
      <c r="AB15" s="60"/>
      <c r="AC15" s="60"/>
      <c r="AD15" s="60"/>
    </row>
    <row r="16" spans="1:31" ht="14.45" customHeight="1" x14ac:dyDescent="0.25">
      <c r="A16" s="16" t="s">
        <v>16</v>
      </c>
      <c r="B16" s="16" t="s">
        <v>16</v>
      </c>
      <c r="C16" s="20" t="s">
        <v>16</v>
      </c>
      <c r="D16" s="16"/>
      <c r="E16" s="17"/>
      <c r="F16" s="55"/>
      <c r="G16" s="18" t="s">
        <v>17</v>
      </c>
      <c r="H16" s="21">
        <v>2024</v>
      </c>
      <c r="I16" s="49" t="s">
        <v>59</v>
      </c>
      <c r="J16" s="49"/>
      <c r="K16" s="49" t="s">
        <v>59</v>
      </c>
      <c r="L16" s="49" t="s">
        <v>77</v>
      </c>
      <c r="M16" s="49" t="s">
        <v>78</v>
      </c>
      <c r="N16" s="49" t="s">
        <v>79</v>
      </c>
      <c r="O16" s="50"/>
      <c r="W16" s="60"/>
      <c r="X16" s="60"/>
      <c r="Y16" s="60"/>
      <c r="Z16" s="60"/>
      <c r="AA16" s="60"/>
      <c r="AB16" s="60"/>
      <c r="AC16" s="60"/>
      <c r="AD16" s="60"/>
    </row>
    <row r="17" spans="1:30" x14ac:dyDescent="0.25">
      <c r="A17" s="75" t="s">
        <v>18</v>
      </c>
      <c r="B17" s="75"/>
      <c r="C17" s="22"/>
      <c r="D17" s="23"/>
      <c r="E17" s="23"/>
      <c r="F17" s="56"/>
      <c r="G17" s="23"/>
      <c r="H17" s="24">
        <f t="shared" ref="H17:O17" si="11">+SUBTOTAL(9, H18:H20)</f>
        <v>14911131</v>
      </c>
      <c r="I17" s="24">
        <f>+SUBTOTAL(9, I18:I20)</f>
        <v>0</v>
      </c>
      <c r="J17" s="24">
        <f t="shared" ref="J17:N17" si="12">+SUBTOTAL(9, J18:J20)</f>
        <v>14911131</v>
      </c>
      <c r="K17" s="24">
        <f t="shared" si="12"/>
        <v>0</v>
      </c>
      <c r="L17" s="24">
        <f t="shared" si="12"/>
        <v>0</v>
      </c>
      <c r="M17" s="24">
        <f t="shared" si="12"/>
        <v>0</v>
      </c>
      <c r="N17" s="24">
        <f t="shared" si="12"/>
        <v>0</v>
      </c>
      <c r="O17" s="24">
        <f t="shared" si="11"/>
        <v>14911131</v>
      </c>
      <c r="W17" s="68"/>
      <c r="X17" s="68"/>
      <c r="Y17" s="68"/>
      <c r="Z17" s="68"/>
      <c r="AA17" s="68"/>
      <c r="AB17" s="68"/>
      <c r="AC17" s="68"/>
      <c r="AD17" s="68"/>
    </row>
    <row r="18" spans="1:30" x14ac:dyDescent="0.25">
      <c r="A18" s="25" t="s">
        <v>19</v>
      </c>
      <c r="B18" s="25" t="s">
        <v>20</v>
      </c>
      <c r="C18" s="21" t="s">
        <v>21</v>
      </c>
      <c r="D18" s="25" t="s">
        <v>16</v>
      </c>
      <c r="E18" s="25" t="s">
        <v>16</v>
      </c>
      <c r="F18" s="21"/>
      <c r="G18" s="25" t="s">
        <v>22</v>
      </c>
      <c r="H18" s="26">
        <v>8345</v>
      </c>
      <c r="I18" s="16"/>
      <c r="J18" s="26">
        <f>+H18+I18</f>
        <v>8345</v>
      </c>
      <c r="K18" s="16"/>
      <c r="L18" s="16"/>
      <c r="M18" s="16"/>
      <c r="N18" s="16"/>
      <c r="O18" s="26">
        <f>+J18+K18+L18+M18+N18</f>
        <v>8345</v>
      </c>
      <c r="W18" s="68"/>
      <c r="X18" s="68"/>
      <c r="Y18" s="68"/>
      <c r="Z18" s="68"/>
      <c r="AA18" s="68"/>
      <c r="AB18" s="68"/>
      <c r="AC18" s="68"/>
      <c r="AD18" s="68"/>
    </row>
    <row r="19" spans="1:30" x14ac:dyDescent="0.25">
      <c r="A19" s="25"/>
      <c r="B19" s="25"/>
      <c r="C19" s="21" t="s">
        <v>23</v>
      </c>
      <c r="D19" s="25" t="s">
        <v>16</v>
      </c>
      <c r="E19" s="25" t="s">
        <v>16</v>
      </c>
      <c r="F19" s="21"/>
      <c r="G19" s="25" t="s">
        <v>24</v>
      </c>
      <c r="H19" s="26">
        <v>13050786</v>
      </c>
      <c r="I19" s="16"/>
      <c r="J19" s="26">
        <f t="shared" ref="J19" si="13">+H19+I19</f>
        <v>13050786</v>
      </c>
      <c r="K19" s="16"/>
      <c r="L19" s="16"/>
      <c r="M19" s="16"/>
      <c r="N19" s="16"/>
      <c r="O19" s="26">
        <f>+J19+K19+L19+M19+N19</f>
        <v>13050786</v>
      </c>
      <c r="W19" s="68"/>
      <c r="X19" s="68"/>
      <c r="Y19" s="68"/>
      <c r="Z19" s="68"/>
      <c r="AA19" s="68"/>
      <c r="AB19" s="68"/>
      <c r="AC19" s="68"/>
      <c r="AD19" s="68"/>
    </row>
    <row r="20" spans="1:30" x14ac:dyDescent="0.25">
      <c r="A20" s="25"/>
      <c r="B20" s="25"/>
      <c r="C20" s="21" t="s">
        <v>25</v>
      </c>
      <c r="D20" s="25" t="s">
        <v>16</v>
      </c>
      <c r="E20" s="25" t="s">
        <v>16</v>
      </c>
      <c r="F20" s="21"/>
      <c r="G20" s="25" t="s">
        <v>26</v>
      </c>
      <c r="H20" s="26">
        <v>1852000</v>
      </c>
      <c r="I20" s="16"/>
      <c r="J20" s="26">
        <f>+H20+I20</f>
        <v>1852000</v>
      </c>
      <c r="K20" s="16"/>
      <c r="L20" s="16"/>
      <c r="M20" s="16"/>
      <c r="N20" s="16"/>
      <c r="O20" s="26">
        <f>+J20+K20+L20+M20+N20</f>
        <v>1852000</v>
      </c>
      <c r="W20" s="68"/>
      <c r="X20" s="68"/>
      <c r="Y20" s="68"/>
      <c r="Z20" s="68"/>
      <c r="AA20" s="68"/>
      <c r="AB20" s="68"/>
      <c r="AC20" s="68"/>
      <c r="AD20" s="68"/>
    </row>
    <row r="21" spans="1:30" x14ac:dyDescent="0.25">
      <c r="A21" s="76" t="s">
        <v>27</v>
      </c>
      <c r="B21" s="76"/>
      <c r="C21" s="28"/>
      <c r="D21" s="29"/>
      <c r="E21" s="29"/>
      <c r="F21" s="22"/>
      <c r="G21" s="29"/>
      <c r="H21" s="30">
        <f>+SUBTOTAL(9, H22:H53)</f>
        <v>-47973220.949199989</v>
      </c>
      <c r="I21" s="30">
        <f t="shared" ref="I21:O21" si="14">+SUBTOTAL(9, I22:I53)</f>
        <v>0</v>
      </c>
      <c r="J21" s="30">
        <f t="shared" ref="J21:N21" si="15">+SUBTOTAL(9, J22:J53)</f>
        <v>-47973220.949199989</v>
      </c>
      <c r="K21" s="30">
        <f t="shared" si="15"/>
        <v>-749226</v>
      </c>
      <c r="L21" s="30">
        <f t="shared" si="15"/>
        <v>-511000</v>
      </c>
      <c r="M21" s="30">
        <f t="shared" si="15"/>
        <v>-4627015.4308293955</v>
      </c>
      <c r="N21" s="30">
        <f t="shared" si="15"/>
        <v>976939.31494701817</v>
      </c>
      <c r="O21" s="30">
        <f t="shared" si="14"/>
        <v>-52883523.065082371</v>
      </c>
      <c r="W21" s="68"/>
      <c r="X21" s="68"/>
      <c r="Y21" s="68"/>
      <c r="Z21" s="68"/>
      <c r="AA21" s="68"/>
      <c r="AB21" s="68"/>
      <c r="AC21" s="68"/>
      <c r="AD21" s="68"/>
    </row>
    <row r="22" spans="1:30" x14ac:dyDescent="0.25">
      <c r="A22" s="76" t="s">
        <v>54</v>
      </c>
      <c r="B22" s="76"/>
      <c r="C22" s="22"/>
      <c r="D22" s="29"/>
      <c r="E22" s="29"/>
      <c r="F22" s="22"/>
      <c r="G22" s="29"/>
      <c r="H22" s="30">
        <f>+SUBTOTAL(9, H23:H53)</f>
        <v>-47973220.949199989</v>
      </c>
      <c r="I22" s="30">
        <f t="shared" ref="I22:O22" si="16">+SUBTOTAL(9, I23:I53)</f>
        <v>0</v>
      </c>
      <c r="J22" s="30">
        <f t="shared" ref="J22:N22" si="17">+SUBTOTAL(9, J23:J53)</f>
        <v>-47973220.949199989</v>
      </c>
      <c r="K22" s="30">
        <f t="shared" si="17"/>
        <v>-749226</v>
      </c>
      <c r="L22" s="30">
        <f t="shared" si="17"/>
        <v>-511000</v>
      </c>
      <c r="M22" s="30">
        <f t="shared" si="17"/>
        <v>-4627015.4308293955</v>
      </c>
      <c r="N22" s="30">
        <f t="shared" si="17"/>
        <v>976939.31494701817</v>
      </c>
      <c r="O22" s="30">
        <f t="shared" si="16"/>
        <v>-52883523.065082371</v>
      </c>
      <c r="W22" s="68"/>
      <c r="X22" s="68"/>
      <c r="Y22" s="68"/>
      <c r="Z22" s="68"/>
      <c r="AA22" s="68"/>
      <c r="AB22" s="68"/>
      <c r="AC22" s="68"/>
      <c r="AD22" s="68"/>
    </row>
    <row r="23" spans="1:30" x14ac:dyDescent="0.25">
      <c r="A23" s="77" t="s">
        <v>28</v>
      </c>
      <c r="B23" s="77"/>
      <c r="C23" s="22"/>
      <c r="D23" s="29"/>
      <c r="E23" s="29"/>
      <c r="F23" s="22"/>
      <c r="G23" s="29"/>
      <c r="H23" s="30">
        <f>+SUBTOTAL(9, H24:H26)</f>
        <v>-11834289.17</v>
      </c>
      <c r="I23" s="30">
        <f t="shared" ref="I23:O23" si="18">+SUBTOTAL(9, I24:I26)</f>
        <v>0</v>
      </c>
      <c r="J23" s="30">
        <f t="shared" ref="J23:N23" si="19">+SUBTOTAL(9, J24:J26)</f>
        <v>-11834289.17</v>
      </c>
      <c r="K23" s="30">
        <f t="shared" si="19"/>
        <v>0</v>
      </c>
      <c r="L23" s="30">
        <f t="shared" si="19"/>
        <v>0</v>
      </c>
      <c r="M23" s="30">
        <f t="shared" si="19"/>
        <v>-1199083.9005700001</v>
      </c>
      <c r="N23" s="30">
        <f t="shared" si="19"/>
        <v>114416.9002</v>
      </c>
      <c r="O23" s="30">
        <f t="shared" si="18"/>
        <v>-12918956.170369999</v>
      </c>
      <c r="P23" s="60"/>
      <c r="W23" s="68"/>
      <c r="X23" s="68"/>
      <c r="Y23" s="68"/>
      <c r="Z23" s="68"/>
      <c r="AA23" s="68"/>
      <c r="AB23" s="68"/>
      <c r="AC23" s="68"/>
      <c r="AD23" s="68"/>
    </row>
    <row r="24" spans="1:30" x14ac:dyDescent="0.25">
      <c r="A24" s="25" t="s">
        <v>29</v>
      </c>
      <c r="B24" s="25" t="s">
        <v>30</v>
      </c>
      <c r="C24" s="21" t="s">
        <v>31</v>
      </c>
      <c r="D24" s="25" t="s">
        <v>32</v>
      </c>
      <c r="E24" s="25" t="s">
        <v>33</v>
      </c>
      <c r="F24" s="21">
        <v>15</v>
      </c>
      <c r="G24" s="25" t="s">
        <v>3</v>
      </c>
      <c r="H24" s="26">
        <v>-4129169</v>
      </c>
      <c r="I24" s="16"/>
      <c r="J24" s="26">
        <f t="shared" ref="J24:J53" si="20">+H24+I24</f>
        <v>-4129169</v>
      </c>
      <c r="K24" s="16"/>
      <c r="L24" s="16"/>
      <c r="M24" s="66">
        <v>-1199083.9005700001</v>
      </c>
      <c r="N24" s="26">
        <v>114416.9002</v>
      </c>
      <c r="O24" s="66">
        <f>+J24+K24+L24+M24+N24</f>
        <v>-5213836.0003699996</v>
      </c>
      <c r="P24" s="60"/>
      <c r="Q24"/>
      <c r="W24" s="68"/>
      <c r="X24" s="68"/>
      <c r="Y24" s="68"/>
      <c r="Z24" s="68"/>
      <c r="AA24" s="68"/>
      <c r="AB24" s="68"/>
      <c r="AC24" s="68"/>
      <c r="AD24" s="68"/>
    </row>
    <row r="25" spans="1:30" x14ac:dyDescent="0.25">
      <c r="A25" s="25"/>
      <c r="B25" s="25"/>
      <c r="C25" s="21" t="s">
        <v>23</v>
      </c>
      <c r="D25" s="25" t="s">
        <v>32</v>
      </c>
      <c r="E25" s="25" t="s">
        <v>33</v>
      </c>
      <c r="F25" s="21">
        <v>15</v>
      </c>
      <c r="G25" s="25" t="s">
        <v>55</v>
      </c>
      <c r="H25" s="26">
        <v>-7607120.1699999999</v>
      </c>
      <c r="I25" s="16"/>
      <c r="J25" s="26">
        <f t="shared" si="20"/>
        <v>-7607120.1699999999</v>
      </c>
      <c r="K25" s="16"/>
      <c r="L25" s="16"/>
      <c r="M25" s="26"/>
      <c r="N25" s="16"/>
      <c r="O25" s="26">
        <f>+J25+K25+L25+M25+N25</f>
        <v>-7607120.1699999999</v>
      </c>
      <c r="P25" s="60"/>
      <c r="W25" s="68"/>
      <c r="X25" s="68"/>
      <c r="Y25" s="68"/>
      <c r="Z25" s="68"/>
      <c r="AA25" s="68"/>
      <c r="AB25" s="68"/>
      <c r="AC25" s="68"/>
      <c r="AD25" s="68"/>
    </row>
    <row r="26" spans="1:30" x14ac:dyDescent="0.25">
      <c r="A26" s="25"/>
      <c r="B26" s="25"/>
      <c r="C26" s="21" t="s">
        <v>25</v>
      </c>
      <c r="D26" s="25" t="s">
        <v>32</v>
      </c>
      <c r="E26" s="25" t="s">
        <v>33</v>
      </c>
      <c r="F26" s="21">
        <v>15</v>
      </c>
      <c r="G26" s="25" t="s">
        <v>3</v>
      </c>
      <c r="H26" s="26">
        <v>-98000</v>
      </c>
      <c r="I26" s="16"/>
      <c r="J26" s="26">
        <f t="shared" si="20"/>
        <v>-98000</v>
      </c>
      <c r="K26" s="16"/>
      <c r="L26" s="16"/>
      <c r="M26" s="26"/>
      <c r="N26" s="16"/>
      <c r="O26" s="26">
        <f>+J26+K26+L26+M26+N26</f>
        <v>-98000</v>
      </c>
      <c r="P26" s="60"/>
      <c r="W26" s="68"/>
      <c r="X26" s="68"/>
      <c r="Y26" s="68"/>
      <c r="Z26" s="68"/>
      <c r="AA26" s="68"/>
      <c r="AB26" s="68"/>
      <c r="AC26" s="68"/>
      <c r="AD26" s="68"/>
    </row>
    <row r="27" spans="1:30" x14ac:dyDescent="0.25">
      <c r="A27" s="75" t="s">
        <v>34</v>
      </c>
      <c r="B27" s="75"/>
      <c r="C27" s="22"/>
      <c r="D27" s="23"/>
      <c r="E27" s="23"/>
      <c r="F27" s="56"/>
      <c r="G27" s="23"/>
      <c r="H27" s="24">
        <f>+SUBTOTAL(9, H28:H53)</f>
        <v>-36138931.779199995</v>
      </c>
      <c r="I27" s="24">
        <f t="shared" ref="I27:O27" si="21">+SUBTOTAL(9, I28:I53)</f>
        <v>0</v>
      </c>
      <c r="J27" s="24">
        <f t="shared" si="21"/>
        <v>-36138931.779199995</v>
      </c>
      <c r="K27" s="24">
        <f t="shared" si="21"/>
        <v>-749226</v>
      </c>
      <c r="L27" s="24">
        <f t="shared" si="21"/>
        <v>-511000</v>
      </c>
      <c r="M27" s="24">
        <f t="shared" si="21"/>
        <v>-3427931.5302593959</v>
      </c>
      <c r="N27" s="24">
        <f t="shared" si="21"/>
        <v>862522.41474701813</v>
      </c>
      <c r="O27" s="24">
        <f t="shared" si="21"/>
        <v>-39964566.894712374</v>
      </c>
      <c r="P27" s="60"/>
      <c r="W27" s="67"/>
      <c r="X27" s="67"/>
      <c r="Y27" s="67"/>
      <c r="Z27" s="67"/>
      <c r="AA27" s="67"/>
      <c r="AB27" s="67"/>
      <c r="AC27" s="67"/>
      <c r="AD27" s="67"/>
    </row>
    <row r="28" spans="1:30" x14ac:dyDescent="0.25">
      <c r="A28" s="25" t="s">
        <v>35</v>
      </c>
      <c r="B28" s="25" t="s">
        <v>36</v>
      </c>
      <c r="C28" s="21" t="s">
        <v>31</v>
      </c>
      <c r="D28" s="25" t="s">
        <v>16</v>
      </c>
      <c r="E28" s="25" t="s">
        <v>16</v>
      </c>
      <c r="F28" s="21">
        <v>50</v>
      </c>
      <c r="G28" s="25" t="s">
        <v>64</v>
      </c>
      <c r="H28" s="26">
        <v>-1028194.92</v>
      </c>
      <c r="I28" s="16"/>
      <c r="J28" s="26">
        <f t="shared" si="20"/>
        <v>-1028194.92</v>
      </c>
      <c r="K28" s="26"/>
      <c r="L28" s="26"/>
      <c r="M28" s="66">
        <v>-192566.12</v>
      </c>
      <c r="N28" s="26"/>
      <c r="O28" s="66">
        <f t="shared" ref="O28:O53" si="22">+J28+K28+L28+M28+N28</f>
        <v>-1220761.04</v>
      </c>
      <c r="P28" s="60"/>
    </row>
    <row r="29" spans="1:30" s="58" customFormat="1" x14ac:dyDescent="0.25">
      <c r="A29" s="25"/>
      <c r="B29" s="25"/>
      <c r="C29" s="21" t="s">
        <v>31</v>
      </c>
      <c r="D29" s="25" t="s">
        <v>80</v>
      </c>
      <c r="E29" s="25" t="s">
        <v>81</v>
      </c>
      <c r="F29" s="21">
        <v>50</v>
      </c>
      <c r="G29" s="25" t="s">
        <v>64</v>
      </c>
      <c r="H29" s="26"/>
      <c r="I29" s="16"/>
      <c r="J29" s="26"/>
      <c r="K29" s="26">
        <v>-350000</v>
      </c>
      <c r="L29" s="26"/>
      <c r="M29" s="26">
        <v>-67313.255246070097</v>
      </c>
      <c r="N29" s="26"/>
      <c r="O29" s="66">
        <f t="shared" si="22"/>
        <v>-417313.2552460701</v>
      </c>
      <c r="P29" s="60"/>
      <c r="Q29" s="60"/>
      <c r="R29" s="60"/>
      <c r="S29" s="60"/>
      <c r="T29" s="60"/>
      <c r="U29" s="60"/>
      <c r="V29" s="60"/>
    </row>
    <row r="30" spans="1:30" s="54" customFormat="1" x14ac:dyDescent="0.25">
      <c r="A30" s="25"/>
      <c r="B30" s="25"/>
      <c r="C30" s="21" t="s">
        <v>31</v>
      </c>
      <c r="D30" s="25" t="s">
        <v>16</v>
      </c>
      <c r="E30" s="25" t="s">
        <v>16</v>
      </c>
      <c r="F30" s="21">
        <v>55</v>
      </c>
      <c r="G30" s="25" t="s">
        <v>65</v>
      </c>
      <c r="H30" s="26">
        <v>-115653.2</v>
      </c>
      <c r="I30" s="16"/>
      <c r="J30" s="26">
        <f t="shared" si="20"/>
        <v>-115653.2</v>
      </c>
      <c r="K30" s="26"/>
      <c r="L30" s="26"/>
      <c r="M30" s="66">
        <v>-35137.879999999997</v>
      </c>
      <c r="N30" s="26">
        <v>82157.788037620339</v>
      </c>
      <c r="O30" s="66">
        <f t="shared" si="22"/>
        <v>-68633.291962379648</v>
      </c>
      <c r="P30" s="60"/>
      <c r="Q30" s="60"/>
      <c r="R30" s="60"/>
      <c r="S30" s="60"/>
      <c r="T30" s="60"/>
      <c r="U30" s="60"/>
      <c r="V30" s="60"/>
    </row>
    <row r="31" spans="1:30" x14ac:dyDescent="0.25">
      <c r="A31" s="25"/>
      <c r="B31" s="25"/>
      <c r="C31" s="21" t="s">
        <v>23</v>
      </c>
      <c r="D31" s="25" t="s">
        <v>16</v>
      </c>
      <c r="E31" s="25" t="s">
        <v>16</v>
      </c>
      <c r="F31" s="21">
        <v>50</v>
      </c>
      <c r="G31" s="25" t="s">
        <v>64</v>
      </c>
      <c r="H31" s="26">
        <v>-766692</v>
      </c>
      <c r="I31" s="16"/>
      <c r="J31" s="26">
        <f t="shared" si="20"/>
        <v>-766692</v>
      </c>
      <c r="K31" s="26"/>
      <c r="L31" s="26"/>
      <c r="M31" s="26"/>
      <c r="N31" s="26"/>
      <c r="O31" s="66">
        <f t="shared" si="22"/>
        <v>-766692</v>
      </c>
      <c r="P31" s="60"/>
    </row>
    <row r="32" spans="1:30" s="54" customFormat="1" x14ac:dyDescent="0.25">
      <c r="A32" s="25"/>
      <c r="B32" s="25"/>
      <c r="C32" s="21">
        <v>40</v>
      </c>
      <c r="D32" s="25"/>
      <c r="E32" s="25"/>
      <c r="F32" s="21">
        <v>55</v>
      </c>
      <c r="G32" s="25" t="s">
        <v>65</v>
      </c>
      <c r="H32" s="26">
        <v>-430580</v>
      </c>
      <c r="I32" s="16"/>
      <c r="J32" s="26">
        <f t="shared" si="20"/>
        <v>-430580</v>
      </c>
      <c r="K32" s="26"/>
      <c r="L32" s="26"/>
      <c r="M32" s="26"/>
      <c r="N32" s="26"/>
      <c r="O32" s="66">
        <f t="shared" si="22"/>
        <v>-430580</v>
      </c>
      <c r="P32" s="60"/>
      <c r="Q32" s="60"/>
      <c r="R32" s="60"/>
      <c r="S32" s="60"/>
      <c r="T32" s="60"/>
      <c r="U32" s="60"/>
      <c r="V32" s="60"/>
    </row>
    <row r="33" spans="1:22" x14ac:dyDescent="0.25">
      <c r="A33" s="25"/>
      <c r="B33" s="25"/>
      <c r="C33" s="21" t="s">
        <v>37</v>
      </c>
      <c r="D33" s="25" t="s">
        <v>16</v>
      </c>
      <c r="E33" s="25" t="s">
        <v>16</v>
      </c>
      <c r="F33" s="21">
        <v>61</v>
      </c>
      <c r="G33" s="25" t="s">
        <v>5</v>
      </c>
      <c r="H33" s="26">
        <v>-255200.32751082155</v>
      </c>
      <c r="I33" s="16"/>
      <c r="J33" s="26">
        <f t="shared" si="20"/>
        <v>-255200.32751082155</v>
      </c>
      <c r="K33" s="26"/>
      <c r="L33" s="26"/>
      <c r="M33" s="26"/>
      <c r="N33" s="26"/>
      <c r="O33" s="66">
        <f t="shared" si="22"/>
        <v>-255200.32751082155</v>
      </c>
      <c r="P33" s="60"/>
    </row>
    <row r="34" spans="1:22" x14ac:dyDescent="0.25">
      <c r="A34" s="25" t="s">
        <v>38</v>
      </c>
      <c r="B34" s="25" t="s">
        <v>39</v>
      </c>
      <c r="C34" s="21" t="s">
        <v>31</v>
      </c>
      <c r="D34" s="25" t="s">
        <v>16</v>
      </c>
      <c r="E34" s="25" t="s">
        <v>16</v>
      </c>
      <c r="F34" s="21">
        <v>50</v>
      </c>
      <c r="G34" s="25" t="s">
        <v>64</v>
      </c>
      <c r="H34" s="26">
        <v>-8042457.4100000001</v>
      </c>
      <c r="I34" s="16"/>
      <c r="J34" s="26">
        <f t="shared" si="20"/>
        <v>-8042457.4100000001</v>
      </c>
      <c r="K34" s="26"/>
      <c r="L34" s="26"/>
      <c r="M34" s="66">
        <v>-33460.869899999976</v>
      </c>
      <c r="N34" s="26">
        <v>63000.000099999997</v>
      </c>
      <c r="O34" s="26">
        <f t="shared" si="22"/>
        <v>-8012918.2798000006</v>
      </c>
      <c r="P34" s="60"/>
    </row>
    <row r="35" spans="1:22" s="58" customFormat="1" x14ac:dyDescent="0.25">
      <c r="A35" s="25"/>
      <c r="B35" s="25"/>
      <c r="C35" s="21" t="s">
        <v>31</v>
      </c>
      <c r="D35" s="25" t="s">
        <v>80</v>
      </c>
      <c r="E35" s="25" t="s">
        <v>81</v>
      </c>
      <c r="F35" s="21">
        <v>50</v>
      </c>
      <c r="G35" s="25" t="s">
        <v>64</v>
      </c>
      <c r="H35" s="26"/>
      <c r="I35" s="16"/>
      <c r="J35" s="26"/>
      <c r="K35" s="26">
        <v>-350000</v>
      </c>
      <c r="L35" s="26"/>
      <c r="M35" s="26">
        <v>63332.909087527485</v>
      </c>
      <c r="N35" s="26"/>
      <c r="O35" s="26">
        <f t="shared" si="22"/>
        <v>-286667.09091247251</v>
      </c>
      <c r="P35" s="60"/>
      <c r="Q35" s="60"/>
      <c r="R35" s="60"/>
      <c r="S35" s="60"/>
      <c r="T35" s="60"/>
      <c r="U35" s="60"/>
      <c r="V35" s="60"/>
    </row>
    <row r="36" spans="1:22" s="54" customFormat="1" x14ac:dyDescent="0.25">
      <c r="A36" s="25"/>
      <c r="B36" s="25"/>
      <c r="C36" s="21" t="s">
        <v>31</v>
      </c>
      <c r="D36" s="25" t="s">
        <v>16</v>
      </c>
      <c r="E36" s="25" t="s">
        <v>16</v>
      </c>
      <c r="F36" s="21">
        <v>55</v>
      </c>
      <c r="G36" s="25" t="s">
        <v>65</v>
      </c>
      <c r="H36" s="26">
        <v>-4331160.38</v>
      </c>
      <c r="I36" s="16"/>
      <c r="J36" s="26">
        <f t="shared" si="20"/>
        <v>-4331160.38</v>
      </c>
      <c r="K36" s="26"/>
      <c r="L36" s="26"/>
      <c r="M36" s="66">
        <v>-1090082.05</v>
      </c>
      <c r="N36" s="26">
        <v>347149.56876126141</v>
      </c>
      <c r="O36" s="26">
        <f t="shared" si="22"/>
        <v>-5074092.8612387385</v>
      </c>
      <c r="P36" s="60"/>
      <c r="Q36" s="60"/>
      <c r="R36" s="60"/>
      <c r="S36" s="60"/>
      <c r="T36" s="60"/>
      <c r="U36" s="60"/>
      <c r="V36" s="60"/>
    </row>
    <row r="37" spans="1:22" x14ac:dyDescent="0.25">
      <c r="A37" s="25"/>
      <c r="B37" s="25"/>
      <c r="C37" s="21" t="s">
        <v>31</v>
      </c>
      <c r="D37" s="25" t="s">
        <v>52</v>
      </c>
      <c r="E37" s="25" t="s">
        <v>53</v>
      </c>
      <c r="F37" s="21">
        <v>55</v>
      </c>
      <c r="G37" s="25" t="s">
        <v>65</v>
      </c>
      <c r="H37" s="26">
        <v>-2313.0392000000002</v>
      </c>
      <c r="I37" s="16"/>
      <c r="J37" s="26">
        <f t="shared" si="20"/>
        <v>-2313.0392000000002</v>
      </c>
      <c r="K37" s="26"/>
      <c r="L37" s="26"/>
      <c r="M37" s="26"/>
      <c r="N37" s="26"/>
      <c r="O37" s="26">
        <f t="shared" si="22"/>
        <v>-2313.0392000000002</v>
      </c>
      <c r="P37" s="60"/>
    </row>
    <row r="38" spans="1:22" s="58" customFormat="1" x14ac:dyDescent="0.25">
      <c r="A38" s="25"/>
      <c r="B38" s="25"/>
      <c r="C38" s="21" t="s">
        <v>31</v>
      </c>
      <c r="D38" s="65" t="s">
        <v>82</v>
      </c>
      <c r="E38" s="31" t="s">
        <v>83</v>
      </c>
      <c r="F38" s="21">
        <v>55</v>
      </c>
      <c r="G38" s="25" t="s">
        <v>65</v>
      </c>
      <c r="H38" s="26"/>
      <c r="I38" s="16"/>
      <c r="J38" s="26"/>
      <c r="K38" s="26"/>
      <c r="L38" s="26">
        <v>-511000</v>
      </c>
      <c r="M38" s="26"/>
      <c r="N38" s="26"/>
      <c r="O38" s="26">
        <f t="shared" si="22"/>
        <v>-511000</v>
      </c>
      <c r="P38" s="60"/>
      <c r="Q38" s="60"/>
      <c r="R38" s="60"/>
      <c r="S38" s="60"/>
      <c r="T38" s="60"/>
      <c r="U38" s="60"/>
      <c r="V38" s="60"/>
    </row>
    <row r="39" spans="1:22" x14ac:dyDescent="0.25">
      <c r="A39" s="25"/>
      <c r="B39" s="25"/>
      <c r="C39" s="21" t="s">
        <v>23</v>
      </c>
      <c r="D39" s="25" t="s">
        <v>16</v>
      </c>
      <c r="E39" s="25" t="s">
        <v>16</v>
      </c>
      <c r="F39" s="21">
        <v>50</v>
      </c>
      <c r="G39" s="25" t="s">
        <v>64</v>
      </c>
      <c r="H39" s="26">
        <v>-1265439.7</v>
      </c>
      <c r="I39" s="16"/>
      <c r="J39" s="26">
        <f t="shared" si="20"/>
        <v>-1265439.7</v>
      </c>
      <c r="K39" s="26"/>
      <c r="L39" s="26"/>
      <c r="M39" s="26"/>
      <c r="N39" s="26"/>
      <c r="O39" s="26">
        <f t="shared" si="22"/>
        <v>-1265439.7</v>
      </c>
      <c r="P39" s="60"/>
      <c r="S39" s="69"/>
    </row>
    <row r="40" spans="1:22" s="54" customFormat="1" x14ac:dyDescent="0.25">
      <c r="A40" s="25"/>
      <c r="B40" s="25"/>
      <c r="C40" s="21">
        <v>40</v>
      </c>
      <c r="D40" s="25"/>
      <c r="E40" s="25"/>
      <c r="F40" s="21">
        <v>55</v>
      </c>
      <c r="G40" s="25" t="s">
        <v>65</v>
      </c>
      <c r="H40" s="26">
        <v>-126518.24</v>
      </c>
      <c r="I40" s="16"/>
      <c r="J40" s="26">
        <f t="shared" si="20"/>
        <v>-126518.24</v>
      </c>
      <c r="K40" s="26"/>
      <c r="L40" s="26"/>
      <c r="M40" s="26"/>
      <c r="N40" s="26"/>
      <c r="O40" s="26">
        <f t="shared" si="22"/>
        <v>-126518.24</v>
      </c>
      <c r="P40" s="60"/>
      <c r="Q40" s="60"/>
      <c r="R40" s="60"/>
      <c r="S40" s="60"/>
      <c r="T40" s="60"/>
      <c r="U40" s="60"/>
      <c r="V40" s="60"/>
    </row>
    <row r="41" spans="1:22" x14ac:dyDescent="0.25">
      <c r="A41" s="25"/>
      <c r="B41" s="25"/>
      <c r="C41" s="21" t="s">
        <v>25</v>
      </c>
      <c r="D41" s="25" t="s">
        <v>16</v>
      </c>
      <c r="E41" s="25" t="s">
        <v>16</v>
      </c>
      <c r="F41" s="21">
        <v>55</v>
      </c>
      <c r="G41" s="25" t="s">
        <v>65</v>
      </c>
      <c r="H41" s="26">
        <v>-1414453.5999999999</v>
      </c>
      <c r="I41" s="16"/>
      <c r="J41" s="26">
        <f t="shared" si="20"/>
        <v>-1414453.5999999999</v>
      </c>
      <c r="K41" s="26"/>
      <c r="L41" s="26"/>
      <c r="M41" s="26"/>
      <c r="N41" s="26"/>
      <c r="O41" s="26">
        <f t="shared" si="22"/>
        <v>-1414453.5999999999</v>
      </c>
      <c r="P41" s="60"/>
    </row>
    <row r="42" spans="1:22" x14ac:dyDescent="0.25">
      <c r="A42" s="25"/>
      <c r="B42" s="25"/>
      <c r="C42" s="21" t="s">
        <v>37</v>
      </c>
      <c r="D42" s="25" t="s">
        <v>16</v>
      </c>
      <c r="E42" s="25" t="s">
        <v>16</v>
      </c>
      <c r="F42" s="21">
        <v>61</v>
      </c>
      <c r="G42" s="25" t="s">
        <v>5</v>
      </c>
      <c r="H42" s="26">
        <v>-4173147.865522366</v>
      </c>
      <c r="I42" s="16"/>
      <c r="J42" s="26">
        <f t="shared" si="20"/>
        <v>-4173147.865522366</v>
      </c>
      <c r="K42" s="26"/>
      <c r="L42" s="26"/>
      <c r="M42" s="26"/>
      <c r="N42" s="26"/>
      <c r="O42" s="26">
        <f t="shared" si="22"/>
        <v>-4173147.865522366</v>
      </c>
      <c r="P42" s="60"/>
    </row>
    <row r="43" spans="1:22" ht="25.5" x14ac:dyDescent="0.25">
      <c r="A43" s="35" t="s">
        <v>40</v>
      </c>
      <c r="B43" s="36" t="s">
        <v>51</v>
      </c>
      <c r="C43" s="21" t="s">
        <v>31</v>
      </c>
      <c r="D43" s="25" t="s">
        <v>16</v>
      </c>
      <c r="E43" s="25" t="s">
        <v>16</v>
      </c>
      <c r="F43" s="21">
        <v>50</v>
      </c>
      <c r="G43" s="25" t="s">
        <v>64</v>
      </c>
      <c r="H43" s="26">
        <v>-104766.63</v>
      </c>
      <c r="I43" s="51"/>
      <c r="J43" s="26">
        <f t="shared" si="20"/>
        <v>-104766.63</v>
      </c>
      <c r="K43" s="26"/>
      <c r="L43" s="26"/>
      <c r="M43" s="66">
        <v>-156212.72</v>
      </c>
      <c r="N43" s="66"/>
      <c r="O43" s="66">
        <f t="shared" si="22"/>
        <v>-260979.35</v>
      </c>
      <c r="P43" s="60"/>
      <c r="Q43"/>
    </row>
    <row r="44" spans="1:22" s="58" customFormat="1" x14ac:dyDescent="0.25">
      <c r="A44" s="35"/>
      <c r="B44" s="36"/>
      <c r="C44" s="21" t="s">
        <v>31</v>
      </c>
      <c r="D44" s="25" t="s">
        <v>80</v>
      </c>
      <c r="E44" s="25" t="s">
        <v>81</v>
      </c>
      <c r="F44" s="21">
        <v>50</v>
      </c>
      <c r="G44" s="25" t="s">
        <v>64</v>
      </c>
      <c r="H44" s="26"/>
      <c r="I44" s="51"/>
      <c r="J44" s="26"/>
      <c r="K44" s="26"/>
      <c r="L44" s="26"/>
      <c r="M44" s="66">
        <v>-348.40945376049422</v>
      </c>
      <c r="N44" s="66"/>
      <c r="O44" s="66">
        <f t="shared" si="22"/>
        <v>-348.40945376049422</v>
      </c>
      <c r="P44" s="60"/>
      <c r="Q44" s="60"/>
      <c r="R44" s="60"/>
      <c r="S44" s="60"/>
      <c r="T44" s="60"/>
      <c r="U44" s="60"/>
      <c r="V44" s="60"/>
    </row>
    <row r="45" spans="1:22" s="54" customFormat="1" x14ac:dyDescent="0.25">
      <c r="A45" s="35"/>
      <c r="B45" s="36"/>
      <c r="C45" s="21" t="s">
        <v>31</v>
      </c>
      <c r="D45" s="25" t="s">
        <v>16</v>
      </c>
      <c r="E45" s="25" t="s">
        <v>16</v>
      </c>
      <c r="F45" s="21">
        <v>55</v>
      </c>
      <c r="G45" s="25" t="s">
        <v>65</v>
      </c>
      <c r="H45" s="26">
        <v>-44585.73</v>
      </c>
      <c r="I45" s="51"/>
      <c r="J45" s="26">
        <f t="shared" si="20"/>
        <v>-44585.73</v>
      </c>
      <c r="K45" s="26"/>
      <c r="L45" s="26"/>
      <c r="M45" s="66">
        <v>-90447.12</v>
      </c>
      <c r="N45" s="66">
        <v>9824.1331696160196</v>
      </c>
      <c r="O45" s="66">
        <f t="shared" si="22"/>
        <v>-125208.71683038399</v>
      </c>
      <c r="P45" s="60"/>
      <c r="Q45" s="60"/>
      <c r="R45" s="60"/>
      <c r="S45" s="60"/>
      <c r="T45" s="60"/>
      <c r="U45" s="60"/>
      <c r="V45" s="60"/>
    </row>
    <row r="46" spans="1:22" x14ac:dyDescent="0.25">
      <c r="A46" s="25"/>
      <c r="B46" s="25"/>
      <c r="C46" s="21" t="s">
        <v>37</v>
      </c>
      <c r="D46" s="25" t="s">
        <v>16</v>
      </c>
      <c r="E46" s="25" t="s">
        <v>16</v>
      </c>
      <c r="F46" s="21">
        <v>61</v>
      </c>
      <c r="G46" s="25" t="s">
        <v>5</v>
      </c>
      <c r="H46" s="26">
        <v>-3438.3781299942448</v>
      </c>
      <c r="I46" s="51"/>
      <c r="J46" s="26">
        <f t="shared" si="20"/>
        <v>-3438.3781299942448</v>
      </c>
      <c r="K46" s="26"/>
      <c r="L46" s="26"/>
      <c r="M46" s="26"/>
      <c r="N46" s="26"/>
      <c r="O46" s="26">
        <f t="shared" si="22"/>
        <v>-3438.3781299942448</v>
      </c>
      <c r="P46" s="60"/>
    </row>
    <row r="47" spans="1:22" x14ac:dyDescent="0.25">
      <c r="A47" s="25" t="s">
        <v>41</v>
      </c>
      <c r="B47" s="25" t="s">
        <v>42</v>
      </c>
      <c r="C47" s="21" t="s">
        <v>31</v>
      </c>
      <c r="D47" s="25" t="s">
        <v>16</v>
      </c>
      <c r="E47" s="25" t="s">
        <v>16</v>
      </c>
      <c r="F47" s="21">
        <v>50</v>
      </c>
      <c r="G47" s="25" t="s">
        <v>64</v>
      </c>
      <c r="H47" s="26">
        <v>-5203482.05</v>
      </c>
      <c r="I47" s="51"/>
      <c r="J47" s="26">
        <f t="shared" si="20"/>
        <v>-5203482.05</v>
      </c>
      <c r="K47" s="26"/>
      <c r="L47" s="26"/>
      <c r="M47" s="66">
        <v>-376504.52999999997</v>
      </c>
      <c r="N47" s="66">
        <v>9960.6002000000008</v>
      </c>
      <c r="O47" s="66">
        <f t="shared" si="22"/>
        <v>-5570025.9797999999</v>
      </c>
      <c r="P47" s="60"/>
      <c r="Q47"/>
    </row>
    <row r="48" spans="1:22" s="54" customFormat="1" x14ac:dyDescent="0.25">
      <c r="A48" s="25"/>
      <c r="B48" s="25"/>
      <c r="C48" s="21" t="s">
        <v>31</v>
      </c>
      <c r="D48" s="25" t="s">
        <v>16</v>
      </c>
      <c r="E48" s="25" t="s">
        <v>16</v>
      </c>
      <c r="F48" s="21">
        <v>55</v>
      </c>
      <c r="G48" s="25" t="s">
        <v>65</v>
      </c>
      <c r="H48" s="26">
        <v>-5251500.6900000004</v>
      </c>
      <c r="I48" s="51"/>
      <c r="J48" s="26">
        <f t="shared" si="20"/>
        <v>-5251500.6900000004</v>
      </c>
      <c r="K48" s="26"/>
      <c r="L48" s="26"/>
      <c r="M48" s="66">
        <v>-1453519.8599999999</v>
      </c>
      <c r="N48" s="66">
        <v>350430.32447852049</v>
      </c>
      <c r="O48" s="66">
        <f t="shared" si="22"/>
        <v>-6354590.2255214807</v>
      </c>
      <c r="P48" s="60"/>
      <c r="R48" s="60"/>
      <c r="S48" s="60"/>
      <c r="T48" s="60"/>
      <c r="U48" s="60"/>
      <c r="V48" s="60"/>
    </row>
    <row r="49" spans="1:30" s="58" customFormat="1" x14ac:dyDescent="0.25">
      <c r="A49" s="25"/>
      <c r="B49" s="25"/>
      <c r="C49" s="21" t="s">
        <v>31</v>
      </c>
      <c r="D49" s="25" t="s">
        <v>80</v>
      </c>
      <c r="E49" s="25" t="s">
        <v>81</v>
      </c>
      <c r="F49" s="21">
        <v>50</v>
      </c>
      <c r="G49" s="25" t="s">
        <v>64</v>
      </c>
      <c r="H49" s="26"/>
      <c r="I49" s="16"/>
      <c r="J49" s="26"/>
      <c r="K49" s="26"/>
      <c r="L49" s="26"/>
      <c r="M49" s="26">
        <v>4328.3752529073681</v>
      </c>
      <c r="N49" s="26"/>
      <c r="O49" s="26">
        <f t="shared" ref="O49" si="23">+J49+K49+L49+M49+N49</f>
        <v>4328.3752529073681</v>
      </c>
      <c r="P49" s="60"/>
      <c r="Q49" s="60"/>
      <c r="R49" s="60"/>
      <c r="S49" s="60"/>
      <c r="T49" s="60"/>
      <c r="U49" s="60"/>
      <c r="V49" s="60"/>
    </row>
    <row r="50" spans="1:30" s="58" customFormat="1" x14ac:dyDescent="0.25">
      <c r="A50" s="25"/>
      <c r="B50" s="25"/>
      <c r="C50" s="21" t="s">
        <v>31</v>
      </c>
      <c r="D50" s="25" t="s">
        <v>80</v>
      </c>
      <c r="E50" s="25" t="s">
        <v>81</v>
      </c>
      <c r="F50" s="21">
        <v>55</v>
      </c>
      <c r="G50" s="25" t="s">
        <v>65</v>
      </c>
      <c r="H50" s="26"/>
      <c r="I50" s="16"/>
      <c r="J50" s="26"/>
      <c r="K50" s="26">
        <v>-49226</v>
      </c>
      <c r="L50" s="26"/>
      <c r="M50" s="26"/>
      <c r="N50" s="26"/>
      <c r="O50" s="26">
        <f t="shared" si="22"/>
        <v>-49226</v>
      </c>
      <c r="P50" s="60"/>
      <c r="Q50" s="60"/>
      <c r="R50" s="60"/>
      <c r="S50" s="60"/>
      <c r="T50" s="60"/>
      <c r="U50" s="60"/>
      <c r="V50" s="60"/>
    </row>
    <row r="51" spans="1:30" s="54" customFormat="1" x14ac:dyDescent="0.25">
      <c r="A51" s="25"/>
      <c r="B51" s="25"/>
      <c r="C51" s="21" t="s">
        <v>23</v>
      </c>
      <c r="D51" s="25" t="s">
        <v>16</v>
      </c>
      <c r="E51" s="25" t="s">
        <v>16</v>
      </c>
      <c r="F51" s="21">
        <v>50</v>
      </c>
      <c r="G51" s="25" t="s">
        <v>64</v>
      </c>
      <c r="H51" s="26">
        <v>-1644047.48</v>
      </c>
      <c r="I51" s="51"/>
      <c r="J51" s="26">
        <f t="shared" si="20"/>
        <v>-1644047.48</v>
      </c>
      <c r="K51" s="26"/>
      <c r="L51" s="26"/>
      <c r="M51" s="26"/>
      <c r="N51" s="26"/>
      <c r="O51" s="26">
        <f t="shared" si="22"/>
        <v>-1644047.48</v>
      </c>
      <c r="P51" s="60"/>
      <c r="Q51" s="60"/>
      <c r="R51" s="60"/>
      <c r="S51" s="60"/>
      <c r="T51" s="60"/>
      <c r="U51" s="60"/>
      <c r="V51" s="60"/>
    </row>
    <row r="52" spans="1:30" x14ac:dyDescent="0.25">
      <c r="A52" s="25"/>
      <c r="B52" s="25"/>
      <c r="C52" s="21">
        <v>40</v>
      </c>
      <c r="D52" s="25"/>
      <c r="E52" s="25"/>
      <c r="F52" s="21">
        <v>55</v>
      </c>
      <c r="G52" s="25" t="s">
        <v>65</v>
      </c>
      <c r="H52" s="26">
        <v>-720156</v>
      </c>
      <c r="I52" s="51"/>
      <c r="J52" s="26">
        <f t="shared" si="20"/>
        <v>-720156</v>
      </c>
      <c r="K52" s="26"/>
      <c r="L52" s="26"/>
      <c r="M52" s="26"/>
      <c r="N52" s="26"/>
      <c r="O52" s="26">
        <f t="shared" si="22"/>
        <v>-720156</v>
      </c>
      <c r="P52" s="60"/>
    </row>
    <row r="53" spans="1:30" x14ac:dyDescent="0.25">
      <c r="A53" s="25"/>
      <c r="B53" s="25"/>
      <c r="C53" s="21" t="s">
        <v>37</v>
      </c>
      <c r="D53" s="25" t="s">
        <v>16</v>
      </c>
      <c r="E53" s="25" t="s">
        <v>16</v>
      </c>
      <c r="F53" s="21">
        <v>61</v>
      </c>
      <c r="G53" s="25" t="s">
        <v>5</v>
      </c>
      <c r="H53" s="26">
        <v>-1215144.1388368162</v>
      </c>
      <c r="I53" s="51"/>
      <c r="J53" s="26">
        <f t="shared" si="20"/>
        <v>-1215144.1388368162</v>
      </c>
      <c r="K53" s="51"/>
      <c r="L53" s="51"/>
      <c r="M53" s="51"/>
      <c r="N53" s="51"/>
      <c r="O53" s="26">
        <f t="shared" si="22"/>
        <v>-1215144.1388368162</v>
      </c>
      <c r="P53" s="60"/>
    </row>
    <row r="54" spans="1:30" x14ac:dyDescent="0.25">
      <c r="A54" s="27" t="s">
        <v>43</v>
      </c>
      <c r="B54" s="29"/>
      <c r="C54" s="22"/>
      <c r="D54" s="29"/>
      <c r="E54" s="29"/>
      <c r="F54" s="22"/>
      <c r="G54" s="29"/>
      <c r="H54" s="30">
        <f>+SUBTOTAL(9, H55:H64)</f>
        <v>-2447606.5</v>
      </c>
      <c r="I54" s="30">
        <f t="shared" ref="I54:O54" si="24">+SUBTOTAL(9, I55:I64)</f>
        <v>-30000</v>
      </c>
      <c r="J54" s="30">
        <f t="shared" ref="J54:N54" si="25">+SUBTOTAL(9, J55:J64)</f>
        <v>-2477606.5</v>
      </c>
      <c r="K54" s="30">
        <f t="shared" si="25"/>
        <v>0</v>
      </c>
      <c r="L54" s="30">
        <f t="shared" si="25"/>
        <v>0</v>
      </c>
      <c r="M54" s="30">
        <f t="shared" si="25"/>
        <v>-839842.1</v>
      </c>
      <c r="N54" s="30">
        <f t="shared" si="25"/>
        <v>13564.186152981658</v>
      </c>
      <c r="O54" s="30">
        <f t="shared" si="24"/>
        <v>-3303884.4138470185</v>
      </c>
      <c r="P54" s="60"/>
      <c r="W54" s="67"/>
      <c r="X54" s="67"/>
      <c r="Y54" s="67"/>
      <c r="Z54" s="67"/>
      <c r="AA54" s="67"/>
      <c r="AB54" s="67"/>
      <c r="AC54" s="67"/>
      <c r="AD54" s="67"/>
    </row>
    <row r="55" spans="1:30" x14ac:dyDescent="0.25">
      <c r="A55" s="43" t="s">
        <v>56</v>
      </c>
      <c r="B55" s="29"/>
      <c r="C55" s="22"/>
      <c r="D55" s="29"/>
      <c r="E55" s="29"/>
      <c r="F55" s="22"/>
      <c r="G55" s="29"/>
      <c r="H55" s="30">
        <f>+SUBTOTAL(9, H56:H64)</f>
        <v>-2447606.5</v>
      </c>
      <c r="I55" s="30">
        <f t="shared" ref="I55:O55" si="26">+SUBTOTAL(9, I56:I64)</f>
        <v>-30000</v>
      </c>
      <c r="J55" s="30">
        <f t="shared" ref="J55:N55" si="27">+SUBTOTAL(9, J56:J64)</f>
        <v>-2477606.5</v>
      </c>
      <c r="K55" s="30">
        <f t="shared" si="27"/>
        <v>0</v>
      </c>
      <c r="L55" s="30">
        <f t="shared" si="27"/>
        <v>0</v>
      </c>
      <c r="M55" s="30">
        <f t="shared" si="27"/>
        <v>-839842.1</v>
      </c>
      <c r="N55" s="30">
        <f t="shared" si="27"/>
        <v>13564.186152981658</v>
      </c>
      <c r="O55" s="30">
        <f t="shared" si="26"/>
        <v>-3303884.4138470185</v>
      </c>
      <c r="P55" s="60"/>
      <c r="W55" s="67"/>
      <c r="X55" s="67"/>
      <c r="Y55" s="67"/>
      <c r="Z55" s="67"/>
      <c r="AA55" s="67"/>
      <c r="AB55" s="67"/>
      <c r="AC55" s="67"/>
      <c r="AD55" s="67"/>
    </row>
    <row r="56" spans="1:30" x14ac:dyDescent="0.25">
      <c r="A56" s="73" t="s">
        <v>28</v>
      </c>
      <c r="B56" s="73"/>
      <c r="C56" s="22"/>
      <c r="D56" s="29"/>
      <c r="E56" s="29"/>
      <c r="F56" s="22"/>
      <c r="G56" s="29"/>
      <c r="H56" s="30">
        <f>+SUBTOTAL(9, H57)</f>
        <v>-717000</v>
      </c>
      <c r="I56" s="30">
        <f t="shared" ref="I56:O56" si="28">+SUBTOTAL(9, I57)</f>
        <v>-30000</v>
      </c>
      <c r="J56" s="30">
        <f t="shared" si="28"/>
        <v>-747000</v>
      </c>
      <c r="K56" s="30">
        <f t="shared" si="28"/>
        <v>0</v>
      </c>
      <c r="L56" s="30">
        <f t="shared" si="28"/>
        <v>0</v>
      </c>
      <c r="M56" s="30">
        <f t="shared" si="28"/>
        <v>-242925</v>
      </c>
      <c r="N56" s="30">
        <f t="shared" si="28"/>
        <v>0</v>
      </c>
      <c r="O56" s="30">
        <f t="shared" si="28"/>
        <v>-989925</v>
      </c>
      <c r="P56" s="60"/>
      <c r="Q56" s="40"/>
      <c r="W56" s="67"/>
      <c r="X56" s="67"/>
      <c r="Y56" s="67"/>
      <c r="Z56" s="67"/>
      <c r="AA56" s="67"/>
      <c r="AB56" s="67"/>
      <c r="AC56" s="67"/>
      <c r="AD56" s="67"/>
    </row>
    <row r="57" spans="1:30" s="33" customFormat="1" ht="26.25" x14ac:dyDescent="0.25">
      <c r="A57" s="31" t="s">
        <v>44</v>
      </c>
      <c r="B57" s="59" t="s">
        <v>45</v>
      </c>
      <c r="C57" s="21" t="s">
        <v>31</v>
      </c>
      <c r="D57" s="25" t="s">
        <v>32</v>
      </c>
      <c r="E57" s="25" t="s">
        <v>33</v>
      </c>
      <c r="F57" s="21">
        <v>15</v>
      </c>
      <c r="G57" s="25" t="s">
        <v>46</v>
      </c>
      <c r="H57" s="32">
        <v>-717000</v>
      </c>
      <c r="I57" s="52">
        <v>-30000</v>
      </c>
      <c r="J57" s="26">
        <f t="shared" ref="J57" si="29">+H57+I57</f>
        <v>-747000</v>
      </c>
      <c r="K57" s="52"/>
      <c r="L57" s="52"/>
      <c r="M57" s="66">
        <v>-242925</v>
      </c>
      <c r="N57" s="52"/>
      <c r="O57" s="26">
        <f>+J57+K57+L57+M57+N57</f>
        <v>-989925</v>
      </c>
      <c r="P57" s="60"/>
      <c r="Q57" s="60"/>
      <c r="R57" s="60"/>
      <c r="S57" s="60"/>
      <c r="T57" s="60"/>
      <c r="U57" s="60"/>
      <c r="V57" s="60"/>
      <c r="W57" s="67"/>
      <c r="X57" s="67"/>
      <c r="Y57" s="67"/>
      <c r="Z57" s="67"/>
      <c r="AA57" s="67"/>
      <c r="AB57" s="67"/>
      <c r="AC57" s="67"/>
      <c r="AD57" s="67"/>
    </row>
    <row r="58" spans="1:30" s="33" customFormat="1" x14ac:dyDescent="0.25">
      <c r="A58" s="74" t="s">
        <v>34</v>
      </c>
      <c r="B58" s="74"/>
      <c r="C58" s="34"/>
      <c r="D58" s="34"/>
      <c r="E58" s="34"/>
      <c r="F58" s="57"/>
      <c r="G58" s="34"/>
      <c r="H58" s="30">
        <f>+SUBTOTAL(9, H59:H64)</f>
        <v>-1730606.5</v>
      </c>
      <c r="I58" s="30">
        <f t="shared" ref="I58:O58" si="30">+SUBTOTAL(9, I59:I64)</f>
        <v>0</v>
      </c>
      <c r="J58" s="30">
        <f t="shared" si="30"/>
        <v>-1730606.5</v>
      </c>
      <c r="K58" s="30">
        <f t="shared" si="30"/>
        <v>0</v>
      </c>
      <c r="L58" s="30">
        <f t="shared" si="30"/>
        <v>0</v>
      </c>
      <c r="M58" s="30">
        <f t="shared" si="30"/>
        <v>-596917.1</v>
      </c>
      <c r="N58" s="30">
        <f t="shared" si="30"/>
        <v>13564.186152981658</v>
      </c>
      <c r="O58" s="30">
        <f t="shared" si="30"/>
        <v>-2313959.4138470185</v>
      </c>
      <c r="P58" s="60"/>
      <c r="Q58" s="40"/>
      <c r="R58" s="60"/>
      <c r="S58" s="60"/>
      <c r="T58" s="60"/>
      <c r="U58" s="60"/>
      <c r="V58" s="60"/>
      <c r="W58" s="67"/>
      <c r="X58" s="67"/>
      <c r="Y58" s="67"/>
      <c r="Z58" s="67"/>
      <c r="AA58" s="67"/>
      <c r="AB58" s="67"/>
      <c r="AC58" s="67"/>
      <c r="AD58" s="67"/>
    </row>
    <row r="59" spans="1:30" s="33" customFormat="1" ht="25.5" x14ac:dyDescent="0.25">
      <c r="A59" s="35" t="s">
        <v>47</v>
      </c>
      <c r="B59" s="36" t="s">
        <v>48</v>
      </c>
      <c r="C59" s="21" t="s">
        <v>31</v>
      </c>
      <c r="D59" s="25"/>
      <c r="E59" s="41"/>
      <c r="F59" s="21">
        <v>50</v>
      </c>
      <c r="G59" s="25" t="s">
        <v>64</v>
      </c>
      <c r="H59" s="32">
        <v>-256500</v>
      </c>
      <c r="I59" s="51"/>
      <c r="J59" s="26">
        <f t="shared" ref="J59:J64" si="31">+H59+I59</f>
        <v>-256500</v>
      </c>
      <c r="K59" s="51"/>
      <c r="L59" s="51"/>
      <c r="M59" s="26">
        <v>-122983.03999999999</v>
      </c>
      <c r="N59" s="51"/>
      <c r="O59" s="26">
        <f t="shared" ref="O59:O64" si="32">+J59+K59+L59+M59+N59</f>
        <v>-379483.04</v>
      </c>
      <c r="P59" s="60"/>
      <c r="Q59" s="60"/>
      <c r="R59" s="60"/>
      <c r="S59" s="60"/>
      <c r="T59" s="60"/>
      <c r="U59" s="60"/>
      <c r="V59" s="60"/>
      <c r="W59"/>
      <c r="X59"/>
      <c r="Y59"/>
      <c r="Z59"/>
      <c r="AA59"/>
      <c r="AB59"/>
      <c r="AC59"/>
      <c r="AD59"/>
    </row>
    <row r="60" spans="1:30" s="33" customFormat="1" x14ac:dyDescent="0.25">
      <c r="A60" s="35"/>
      <c r="B60" s="36"/>
      <c r="C60" s="21">
        <v>20</v>
      </c>
      <c r="D60" s="25"/>
      <c r="E60" s="41"/>
      <c r="F60" s="21">
        <v>45</v>
      </c>
      <c r="G60" s="25" t="s">
        <v>66</v>
      </c>
      <c r="H60" s="32">
        <v>-350000</v>
      </c>
      <c r="I60" s="51"/>
      <c r="J60" s="26">
        <f t="shared" si="31"/>
        <v>-350000</v>
      </c>
      <c r="K60" s="51"/>
      <c r="L60" s="51"/>
      <c r="M60" s="26">
        <v>-272324.84000000003</v>
      </c>
      <c r="N60" s="51"/>
      <c r="O60" s="26">
        <f t="shared" si="32"/>
        <v>-622324.84000000008</v>
      </c>
      <c r="P60" s="60"/>
      <c r="Q60" s="60"/>
      <c r="R60" s="60"/>
      <c r="S60" s="60"/>
      <c r="T60" s="60"/>
      <c r="U60" s="60"/>
      <c r="V60" s="60"/>
      <c r="W60" s="54"/>
      <c r="X60" s="54"/>
      <c r="Y60" s="54"/>
      <c r="Z60" s="54"/>
      <c r="AA60" s="54"/>
      <c r="AB60" s="54"/>
      <c r="AC60" s="54"/>
      <c r="AD60" s="54"/>
    </row>
    <row r="61" spans="1:30" s="33" customFormat="1" x14ac:dyDescent="0.25">
      <c r="A61" s="35"/>
      <c r="B61" s="36"/>
      <c r="C61" s="21">
        <v>20</v>
      </c>
      <c r="D61" s="25"/>
      <c r="E61" s="41"/>
      <c r="F61" s="21">
        <v>55</v>
      </c>
      <c r="G61" s="25" t="s">
        <v>65</v>
      </c>
      <c r="H61" s="32">
        <v>-243500</v>
      </c>
      <c r="I61" s="51"/>
      <c r="J61" s="26">
        <f t="shared" si="31"/>
        <v>-243500</v>
      </c>
      <c r="K61" s="51"/>
      <c r="L61" s="51"/>
      <c r="M61" s="26">
        <v>-201609.22</v>
      </c>
      <c r="N61" s="52">
        <v>13564.186152981658</v>
      </c>
      <c r="O61" s="26">
        <f t="shared" si="32"/>
        <v>-431545.03384701832</v>
      </c>
      <c r="P61" s="60"/>
      <c r="Q61" s="60"/>
      <c r="R61" s="60"/>
      <c r="S61" s="60"/>
      <c r="T61" s="60"/>
      <c r="U61" s="60"/>
      <c r="V61" s="60"/>
      <c r="W61" s="54"/>
      <c r="X61" s="54"/>
      <c r="Y61" s="54"/>
      <c r="Z61" s="54"/>
      <c r="AA61" s="54"/>
      <c r="AB61" s="54"/>
      <c r="AC61" s="54"/>
      <c r="AD61" s="54"/>
    </row>
    <row r="62" spans="1:30" s="33" customFormat="1" x14ac:dyDescent="0.25">
      <c r="A62" s="35"/>
      <c r="B62" s="36"/>
      <c r="C62" s="21">
        <v>40</v>
      </c>
      <c r="D62" s="25"/>
      <c r="E62" s="41"/>
      <c r="F62" s="21">
        <v>50</v>
      </c>
      <c r="G62" s="25" t="s">
        <v>64</v>
      </c>
      <c r="H62" s="32">
        <v>-234952.5</v>
      </c>
      <c r="I62" s="51"/>
      <c r="J62" s="26">
        <f t="shared" si="31"/>
        <v>-234952.5</v>
      </c>
      <c r="K62" s="51"/>
      <c r="L62" s="51"/>
      <c r="M62" s="51"/>
      <c r="N62" s="51"/>
      <c r="O62" s="26">
        <f t="shared" si="32"/>
        <v>-234952.5</v>
      </c>
      <c r="P62" s="60"/>
      <c r="Q62" s="60"/>
      <c r="R62" s="60"/>
      <c r="S62" s="60"/>
      <c r="T62" s="60"/>
      <c r="U62" s="60"/>
      <c r="V62" s="60"/>
      <c r="W62" s="54"/>
      <c r="X62" s="54"/>
      <c r="Y62" s="54"/>
      <c r="Z62" s="54"/>
      <c r="AA62" s="54"/>
      <c r="AB62" s="54"/>
      <c r="AC62" s="54"/>
      <c r="AD62" s="54"/>
    </row>
    <row r="63" spans="1:30" s="33" customFormat="1" x14ac:dyDescent="0.25">
      <c r="A63" s="35"/>
      <c r="B63" s="36"/>
      <c r="C63" s="21">
        <v>40</v>
      </c>
      <c r="D63" s="25"/>
      <c r="E63" s="41"/>
      <c r="F63" s="21">
        <v>45</v>
      </c>
      <c r="G63" s="25" t="s">
        <v>66</v>
      </c>
      <c r="H63" s="32">
        <v>-358361.5</v>
      </c>
      <c r="I63" s="51"/>
      <c r="J63" s="26">
        <f t="shared" si="31"/>
        <v>-358361.5</v>
      </c>
      <c r="K63" s="51"/>
      <c r="L63" s="51"/>
      <c r="M63" s="51"/>
      <c r="N63" s="51"/>
      <c r="O63" s="26">
        <f t="shared" si="32"/>
        <v>-358361.5</v>
      </c>
      <c r="P63" s="60"/>
      <c r="Q63" s="60"/>
      <c r="R63" s="60"/>
      <c r="S63" s="60"/>
      <c r="T63" s="60"/>
      <c r="U63" s="60"/>
      <c r="V63" s="60"/>
      <c r="W63" s="54"/>
      <c r="X63" s="54"/>
      <c r="Y63" s="54"/>
      <c r="Z63" s="54"/>
      <c r="AA63" s="54"/>
      <c r="AB63" s="54"/>
      <c r="AC63" s="54"/>
      <c r="AD63" s="54"/>
    </row>
    <row r="64" spans="1:30" s="33" customFormat="1" x14ac:dyDescent="0.25">
      <c r="A64" s="35"/>
      <c r="B64" s="36"/>
      <c r="C64" s="21" t="s">
        <v>23</v>
      </c>
      <c r="D64" s="25" t="s">
        <v>16</v>
      </c>
      <c r="E64" s="41" t="s">
        <v>16</v>
      </c>
      <c r="F64" s="21">
        <v>55</v>
      </c>
      <c r="G64" s="25" t="s">
        <v>65</v>
      </c>
      <c r="H64" s="32">
        <v>-287292.5</v>
      </c>
      <c r="I64" s="51"/>
      <c r="J64" s="26">
        <f t="shared" si="31"/>
        <v>-287292.5</v>
      </c>
      <c r="K64" s="51"/>
      <c r="L64" s="51"/>
      <c r="M64" s="51"/>
      <c r="N64" s="51"/>
      <c r="O64" s="26">
        <f t="shared" si="32"/>
        <v>-287292.5</v>
      </c>
      <c r="P64" s="60"/>
      <c r="Q64" s="60"/>
      <c r="R64" s="60"/>
      <c r="S64" s="60"/>
      <c r="T64" s="60"/>
      <c r="U64" s="60"/>
      <c r="V64" s="60"/>
      <c r="W64"/>
      <c r="X64"/>
      <c r="Y64"/>
      <c r="Z64"/>
      <c r="AA64"/>
      <c r="AB64"/>
      <c r="AC64"/>
      <c r="AD64"/>
    </row>
    <row r="65" spans="1:30" s="33" customFormat="1" x14ac:dyDescent="0.25">
      <c r="A65" s="28" t="s">
        <v>49</v>
      </c>
      <c r="B65" s="37"/>
      <c r="C65" s="38"/>
      <c r="D65" s="37"/>
      <c r="E65" s="37"/>
      <c r="F65" s="38"/>
      <c r="G65" s="37"/>
      <c r="H65" s="30">
        <f t="shared" ref="H65:O65" si="33">+SUBTOTAL(9, H66:H72)</f>
        <v>-5514126.290000001</v>
      </c>
      <c r="I65" s="30">
        <f t="shared" si="33"/>
        <v>0</v>
      </c>
      <c r="J65" s="30">
        <f t="shared" si="33"/>
        <v>-5514126.290000001</v>
      </c>
      <c r="K65" s="30">
        <f t="shared" si="33"/>
        <v>0</v>
      </c>
      <c r="L65" s="30">
        <f t="shared" si="33"/>
        <v>0</v>
      </c>
      <c r="M65" s="30">
        <f t="shared" si="33"/>
        <v>0</v>
      </c>
      <c r="N65" s="30">
        <f t="shared" si="33"/>
        <v>201859.44020000001</v>
      </c>
      <c r="O65" s="30">
        <f t="shared" si="33"/>
        <v>-5312266.8498000009</v>
      </c>
      <c r="P65"/>
      <c r="Q65" s="60"/>
      <c r="R65" s="60"/>
      <c r="S65" s="60"/>
      <c r="T65" s="60"/>
      <c r="U65" s="60"/>
      <c r="V65" s="60"/>
      <c r="W65" s="67"/>
      <c r="X65" s="67"/>
      <c r="Y65" s="67"/>
      <c r="Z65" s="67"/>
      <c r="AA65" s="67"/>
      <c r="AB65" s="67"/>
      <c r="AC65" s="67"/>
      <c r="AD65" s="67"/>
    </row>
    <row r="66" spans="1:30" x14ac:dyDescent="0.25">
      <c r="A66" s="25" t="s">
        <v>19</v>
      </c>
      <c r="B66" s="25" t="s">
        <v>20</v>
      </c>
      <c r="C66" s="21" t="s">
        <v>21</v>
      </c>
      <c r="D66" s="25"/>
      <c r="E66" s="25"/>
      <c r="F66" s="21"/>
      <c r="G66" s="25" t="s">
        <v>4</v>
      </c>
      <c r="H66" s="26">
        <v>-2595941</v>
      </c>
      <c r="I66" s="51"/>
      <c r="J66" s="26">
        <f t="shared" ref="J66:J72" si="34">+H66+I66</f>
        <v>-2595941</v>
      </c>
      <c r="K66" s="51"/>
      <c r="L66" s="51"/>
      <c r="M66" s="51"/>
      <c r="N66" s="52">
        <v>176687.72010000001</v>
      </c>
      <c r="O66" s="26">
        <f t="shared" ref="O66:O72" si="35">+J66+K66+L66+M66+N66</f>
        <v>-2419253.2799</v>
      </c>
      <c r="P66" s="60"/>
      <c r="Q66" s="40"/>
      <c r="W66" s="67"/>
      <c r="X66" s="67"/>
      <c r="Y66" s="67"/>
      <c r="Z66" s="67"/>
      <c r="AA66" s="67"/>
      <c r="AB66" s="67"/>
      <c r="AC66" s="67"/>
      <c r="AD66" s="67"/>
    </row>
    <row r="67" spans="1:30" x14ac:dyDescent="0.25">
      <c r="A67" s="25"/>
      <c r="B67" s="25"/>
      <c r="C67" s="21" t="s">
        <v>21</v>
      </c>
      <c r="D67" s="25" t="s">
        <v>52</v>
      </c>
      <c r="E67" s="25" t="s">
        <v>53</v>
      </c>
      <c r="F67" s="21"/>
      <c r="G67" s="25" t="s">
        <v>4</v>
      </c>
      <c r="H67" s="26">
        <v>-508.87</v>
      </c>
      <c r="I67" s="51"/>
      <c r="J67" s="26">
        <f t="shared" si="34"/>
        <v>-508.87</v>
      </c>
      <c r="K67" s="51"/>
      <c r="L67" s="51"/>
      <c r="M67" s="51"/>
      <c r="N67" s="51"/>
      <c r="O67" s="26">
        <f t="shared" si="35"/>
        <v>-508.87</v>
      </c>
      <c r="P67" s="60"/>
      <c r="Q67" s="40"/>
      <c r="W67" s="67"/>
      <c r="X67" s="67"/>
      <c r="Y67" s="67"/>
      <c r="Z67" s="67"/>
      <c r="AA67" s="67"/>
      <c r="AB67" s="67"/>
      <c r="AC67" s="67"/>
      <c r="AD67" s="67"/>
    </row>
    <row r="68" spans="1:30" x14ac:dyDescent="0.25">
      <c r="A68" s="25"/>
      <c r="B68" s="25"/>
      <c r="C68" s="21" t="s">
        <v>21</v>
      </c>
      <c r="D68" s="25" t="s">
        <v>32</v>
      </c>
      <c r="E68" s="25" t="s">
        <v>33</v>
      </c>
      <c r="F68" s="21"/>
      <c r="G68" s="25" t="s">
        <v>50</v>
      </c>
      <c r="H68" s="26">
        <v>-2131515.2800000003</v>
      </c>
      <c r="I68" s="51"/>
      <c r="J68" s="26">
        <f t="shared" si="34"/>
        <v>-2131515.2800000003</v>
      </c>
      <c r="K68" s="51"/>
      <c r="L68" s="51"/>
      <c r="M68" s="51"/>
      <c r="N68" s="52">
        <v>25171.720099999999</v>
      </c>
      <c r="O68" s="26">
        <f t="shared" si="35"/>
        <v>-2106343.5599000002</v>
      </c>
      <c r="P68" s="60"/>
      <c r="Q68" s="40"/>
      <c r="W68" s="67"/>
      <c r="X68" s="67"/>
      <c r="Y68" s="67"/>
      <c r="Z68" s="67"/>
      <c r="AA68" s="67"/>
      <c r="AB68" s="67"/>
      <c r="AC68" s="67"/>
      <c r="AD68" s="67"/>
    </row>
    <row r="69" spans="1:30" x14ac:dyDescent="0.25">
      <c r="A69" s="25"/>
      <c r="B69" s="25"/>
      <c r="C69" s="21" t="s">
        <v>23</v>
      </c>
      <c r="D69" s="16"/>
      <c r="E69" s="16"/>
      <c r="F69" s="20"/>
      <c r="G69" s="25" t="s">
        <v>4</v>
      </c>
      <c r="H69" s="44">
        <v>-12467</v>
      </c>
      <c r="I69" s="51"/>
      <c r="J69" s="26">
        <f t="shared" si="34"/>
        <v>-12467</v>
      </c>
      <c r="K69" s="51"/>
      <c r="L69" s="51"/>
      <c r="M69" s="51"/>
      <c r="N69" s="51"/>
      <c r="O69" s="26">
        <f t="shared" si="35"/>
        <v>-12467</v>
      </c>
      <c r="P69" s="60"/>
      <c r="W69" s="67"/>
      <c r="X69" s="67"/>
      <c r="Y69" s="67"/>
      <c r="Z69" s="67"/>
      <c r="AA69" s="67"/>
      <c r="AB69" s="67"/>
      <c r="AC69" s="67"/>
      <c r="AD69" s="67"/>
    </row>
    <row r="70" spans="1:30" x14ac:dyDescent="0.25">
      <c r="A70" s="25"/>
      <c r="B70" s="25"/>
      <c r="C70" s="21" t="s">
        <v>23</v>
      </c>
      <c r="D70" s="25" t="s">
        <v>32</v>
      </c>
      <c r="E70" s="25" t="s">
        <v>33</v>
      </c>
      <c r="F70" s="20"/>
      <c r="G70" s="25" t="s">
        <v>50</v>
      </c>
      <c r="H70" s="26">
        <f>-446614.74+12467</f>
        <v>-434147.74</v>
      </c>
      <c r="I70" s="51"/>
      <c r="J70" s="26">
        <f t="shared" si="34"/>
        <v>-434147.74</v>
      </c>
      <c r="K70" s="51"/>
      <c r="L70" s="51"/>
      <c r="M70" s="51"/>
      <c r="N70" s="51"/>
      <c r="O70" s="26">
        <f t="shared" si="35"/>
        <v>-434147.74</v>
      </c>
      <c r="P70" s="60"/>
      <c r="U70" s="69"/>
      <c r="V70" s="69"/>
      <c r="W70" s="67"/>
      <c r="X70" s="67"/>
      <c r="Y70" s="67"/>
      <c r="Z70" s="67"/>
      <c r="AA70" s="67"/>
      <c r="AB70" s="67"/>
      <c r="AC70" s="67"/>
      <c r="AD70" s="67"/>
    </row>
    <row r="71" spans="1:30" x14ac:dyDescent="0.25">
      <c r="A71" s="25"/>
      <c r="B71" s="25"/>
      <c r="C71" s="21" t="s">
        <v>25</v>
      </c>
      <c r="D71" s="25" t="s">
        <v>16</v>
      </c>
      <c r="E71" s="25" t="s">
        <v>16</v>
      </c>
      <c r="F71" s="21"/>
      <c r="G71" s="25" t="s">
        <v>4</v>
      </c>
      <c r="H71" s="26">
        <v>-317546.40000000002</v>
      </c>
      <c r="I71" s="16"/>
      <c r="J71" s="26">
        <f t="shared" si="34"/>
        <v>-317546.40000000002</v>
      </c>
      <c r="K71" s="16"/>
      <c r="L71" s="16"/>
      <c r="M71" s="16"/>
      <c r="N71" s="16"/>
      <c r="O71" s="26">
        <f t="shared" si="35"/>
        <v>-317546.40000000002</v>
      </c>
      <c r="P71" s="60"/>
      <c r="W71" s="67"/>
      <c r="X71" s="67"/>
      <c r="Y71" s="67"/>
      <c r="Z71" s="67"/>
      <c r="AA71" s="67"/>
      <c r="AB71" s="67"/>
      <c r="AC71" s="67"/>
      <c r="AD71" s="67"/>
    </row>
    <row r="72" spans="1:30" x14ac:dyDescent="0.25">
      <c r="A72" s="25"/>
      <c r="B72" s="25"/>
      <c r="C72" s="21" t="s">
        <v>25</v>
      </c>
      <c r="D72" s="25" t="s">
        <v>32</v>
      </c>
      <c r="E72" s="25" t="s">
        <v>33</v>
      </c>
      <c r="F72" s="21"/>
      <c r="G72" s="25" t="s">
        <v>3</v>
      </c>
      <c r="H72" s="26">
        <v>-22000</v>
      </c>
      <c r="I72" s="51"/>
      <c r="J72" s="26">
        <f t="shared" si="34"/>
        <v>-22000</v>
      </c>
      <c r="K72" s="51"/>
      <c r="L72" s="51"/>
      <c r="M72" s="51"/>
      <c r="N72" s="51"/>
      <c r="O72" s="26">
        <f t="shared" si="35"/>
        <v>-22000</v>
      </c>
      <c r="P72" s="60"/>
      <c r="W72" s="67"/>
      <c r="X72" s="67"/>
      <c r="Y72" s="67"/>
      <c r="Z72" s="67"/>
      <c r="AA72" s="67"/>
      <c r="AB72" s="67"/>
      <c r="AC72" s="67"/>
      <c r="AD72" s="67"/>
    </row>
    <row r="73" spans="1:30" ht="14.45" customHeight="1" x14ac:dyDescent="0.25"/>
    <row r="74" spans="1:30" ht="14.45" customHeight="1" x14ac:dyDescent="0.25">
      <c r="A74" s="72" t="s">
        <v>61</v>
      </c>
      <c r="B74" s="71"/>
      <c r="C74" s="71"/>
      <c r="D74" s="71"/>
      <c r="E74" s="71"/>
      <c r="F74" s="71"/>
      <c r="G74" s="71"/>
      <c r="H74" s="71"/>
      <c r="I74" s="71"/>
      <c r="J74" s="71"/>
      <c r="K74" s="71"/>
      <c r="L74" s="71"/>
      <c r="M74" s="71"/>
      <c r="N74" s="71"/>
      <c r="O74" s="71"/>
    </row>
    <row r="75" spans="1:30" x14ac:dyDescent="0.25">
      <c r="A75" s="71"/>
      <c r="B75" s="71"/>
      <c r="C75" s="71"/>
      <c r="D75" s="71"/>
      <c r="E75" s="71"/>
      <c r="F75" s="71"/>
      <c r="G75" s="71"/>
      <c r="H75" s="71"/>
      <c r="I75" s="71"/>
      <c r="J75" s="71"/>
      <c r="K75" s="71"/>
      <c r="L75" s="71"/>
      <c r="M75" s="71"/>
      <c r="N75" s="71"/>
      <c r="O75" s="71"/>
    </row>
    <row r="76" spans="1:30" x14ac:dyDescent="0.25">
      <c r="A76" s="39"/>
      <c r="B76" s="39"/>
      <c r="C76" s="39"/>
      <c r="D76" s="39"/>
      <c r="E76" s="39"/>
      <c r="F76" s="39"/>
      <c r="G76" s="39"/>
      <c r="H76" s="39"/>
    </row>
  </sheetData>
  <autoFilter ref="A14:H71" xr:uid="{00000000-0001-0000-0000-000000000000}"/>
  <mergeCells count="9">
    <mergeCell ref="G2:O3"/>
    <mergeCell ref="A74:O75"/>
    <mergeCell ref="A56:B56"/>
    <mergeCell ref="A58:B58"/>
    <mergeCell ref="A17:B17"/>
    <mergeCell ref="A21:B21"/>
    <mergeCell ref="A22:B22"/>
    <mergeCell ref="A23:B23"/>
    <mergeCell ref="A27:B27"/>
  </mergeCells>
  <phoneticPr fontId="19" type="noConversion"/>
  <pageMargins left="0.70866141732283472" right="0.70866141732283472" top="0.74803149606299213" bottom="0.74803149606299213" header="0.31496062992125984" footer="0.31496062992125984"/>
  <pageSetup paperSize="9" scale="63" fitToHeight="0" orientation="portrait" r:id="rId1"/>
  <headerFooter>
    <oddFooter>Lk &amp;P &amp;N-st</oddFooter>
  </headerFooter>
  <customProperties>
    <customPr name="EpmWorksheetKeyString_GUID" r:id="rId2"/>
  </customProperties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Lisa 1 RIA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Krista Fazijev</dc:creator>
  <cp:lastModifiedBy>Kaire Aunbaum</cp:lastModifiedBy>
  <cp:lastPrinted>2024-01-08T03:48:44Z</cp:lastPrinted>
  <dcterms:created xsi:type="dcterms:W3CDTF">2022-12-29T15:28:09Z</dcterms:created>
  <dcterms:modified xsi:type="dcterms:W3CDTF">2024-07-17T11:12:16Z</dcterms:modified>
</cp:coreProperties>
</file>